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Documents\misc\health_medical\"/>
    </mc:Choice>
  </mc:AlternateContent>
  <bookViews>
    <workbookView xWindow="-12" yWindow="-12" windowWidth="16548" windowHeight="8256"/>
  </bookViews>
  <sheets>
    <sheet name="2007-11 medical bills" sheetId="1" r:id="rId1"/>
    <sheet name="HSA" sheetId="2" r:id="rId2"/>
    <sheet name="childcare" sheetId="5" r:id="rId3"/>
    <sheet name="DCAP" sheetId="4" r:id="rId4"/>
    <sheet name="2007 ShTermDis" sheetId="3" r:id="rId5"/>
    <sheet name="gary mackendrick" sheetId="6" r:id="rId6"/>
  </sheets>
  <definedNames>
    <definedName name="_xlnm._FilterDatabase" localSheetId="0" hidden="1">'2007-11 medical bills'!$A$5:$T$192</definedName>
    <definedName name="_xlnm.Print_Area" localSheetId="0">'2007-11 medical bills'!$A:$T</definedName>
  </definedNames>
  <calcPr calcId="152511"/>
</workbook>
</file>

<file path=xl/calcChain.xml><?xml version="1.0" encoding="utf-8"?>
<calcChain xmlns="http://schemas.openxmlformats.org/spreadsheetml/2006/main">
  <c r="J92" i="2" l="1"/>
  <c r="H93" i="2"/>
  <c r="J191" i="1"/>
  <c r="L189" i="1" l="1"/>
  <c r="J188" i="1"/>
  <c r="L188" i="1"/>
  <c r="H188" i="1"/>
  <c r="G188" i="1"/>
  <c r="H90" i="2" l="1"/>
  <c r="J186" i="1" l="1"/>
  <c r="G186" i="1"/>
  <c r="J185" i="1"/>
  <c r="G185" i="1"/>
  <c r="L184" i="1"/>
  <c r="J184" i="1"/>
  <c r="H184" i="1"/>
  <c r="G184" i="1"/>
  <c r="L174" i="1"/>
  <c r="J174" i="1"/>
  <c r="H174" i="1"/>
  <c r="G174" i="1"/>
  <c r="G182" i="1"/>
  <c r="L181" i="1" l="1"/>
  <c r="J181" i="1"/>
  <c r="H181" i="1"/>
  <c r="G181" i="1"/>
  <c r="J173" i="1" l="1"/>
  <c r="I172" i="1"/>
  <c r="G172" i="1"/>
  <c r="L172" i="1"/>
  <c r="J172" i="1"/>
  <c r="L171" i="1" l="1"/>
  <c r="G171" i="1"/>
  <c r="L170" i="1" l="1"/>
  <c r="J170" i="1"/>
  <c r="G170" i="1"/>
  <c r="G168" i="1"/>
  <c r="M167" i="1" l="1"/>
  <c r="L167" i="1"/>
  <c r="G167" i="1"/>
  <c r="L161" i="1" l="1"/>
  <c r="J161" i="1"/>
  <c r="G161" i="1"/>
  <c r="J160" i="1"/>
  <c r="G160" i="1"/>
  <c r="L160" i="1" s="1"/>
  <c r="M161" i="1" s="1"/>
  <c r="L159" i="1"/>
  <c r="G159" i="1"/>
  <c r="G152" i="1"/>
  <c r="G149" i="1"/>
  <c r="L149" i="1" s="1"/>
  <c r="G150" i="1"/>
  <c r="G148" i="1"/>
  <c r="L148" i="1" s="1"/>
  <c r="L146" i="1"/>
  <c r="M147" i="1"/>
  <c r="G147" i="1"/>
  <c r="L147" i="1" s="1"/>
  <c r="L139" i="1"/>
  <c r="G139" i="1"/>
  <c r="M136" i="1"/>
  <c r="L136" i="1"/>
  <c r="G136" i="1"/>
  <c r="G138" i="1"/>
  <c r="L138" i="1" s="1"/>
  <c r="G137" i="1"/>
  <c r="L137" i="1" s="1"/>
  <c r="G156" i="1"/>
  <c r="L156" i="1" s="1"/>
  <c r="M157" i="1" s="1"/>
  <c r="K157" i="1" s="1"/>
  <c r="L150" i="1"/>
  <c r="L151" i="1"/>
  <c r="L153" i="1"/>
  <c r="L154" i="1"/>
  <c r="L155" i="1"/>
  <c r="G155" i="1"/>
  <c r="G143" i="1"/>
  <c r="L143" i="1" s="1"/>
  <c r="G142" i="1"/>
  <c r="M140" i="1"/>
  <c r="G140" i="1"/>
  <c r="L140" i="1" s="1"/>
  <c r="J141" i="1"/>
  <c r="L141" i="1" s="1"/>
  <c r="G135" i="1"/>
  <c r="G134" i="1"/>
  <c r="L126" i="1"/>
  <c r="G126" i="1" s="1"/>
  <c r="G127" i="1"/>
  <c r="L127" i="1" s="1"/>
  <c r="L131" i="1" l="1"/>
  <c r="H130" i="1"/>
  <c r="L129" i="1"/>
  <c r="G130" i="1"/>
  <c r="J130" i="1"/>
  <c r="G129" i="1"/>
  <c r="L128" i="1"/>
  <c r="H128" i="1" s="1"/>
  <c r="G123" i="1"/>
  <c r="H122" i="1"/>
  <c r="G122" i="1"/>
  <c r="L121" i="1"/>
  <c r="G121" i="1"/>
  <c r="J120" i="1"/>
  <c r="G120" i="1"/>
  <c r="L80" i="2"/>
  <c r="J118" i="1"/>
  <c r="H118" i="1"/>
  <c r="G118" i="1"/>
  <c r="B9" i="6"/>
  <c r="B15" i="6" s="1"/>
  <c r="E15" i="6" s="1"/>
  <c r="B12" i="6"/>
  <c r="C15" i="6"/>
  <c r="D15" i="6"/>
  <c r="J4" i="4"/>
  <c r="K8" i="4"/>
  <c r="K9" i="4" s="1"/>
  <c r="K10" i="4" s="1"/>
  <c r="K11" i="4" s="1"/>
  <c r="L9" i="4"/>
  <c r="J10" i="4"/>
  <c r="L11" i="4"/>
  <c r="J12" i="4"/>
  <c r="L13" i="4"/>
  <c r="L14" i="4"/>
  <c r="J15" i="4"/>
  <c r="L16" i="4"/>
  <c r="J17" i="4"/>
  <c r="L18" i="4"/>
  <c r="B19" i="4"/>
  <c r="L19" i="4" s="1"/>
  <c r="J23" i="4"/>
  <c r="K23" i="4" s="1"/>
  <c r="J24" i="4"/>
  <c r="J26" i="4"/>
  <c r="J27" i="4"/>
  <c r="B29" i="4"/>
  <c r="J30" i="4"/>
  <c r="B31" i="4"/>
  <c r="D31" i="4" s="1"/>
  <c r="D51" i="4" s="1"/>
  <c r="J32" i="4"/>
  <c r="B33" i="4"/>
  <c r="D33" i="4"/>
  <c r="L33" i="4" s="1"/>
  <c r="L34" i="4" s="1"/>
  <c r="L35" i="4" s="1"/>
  <c r="L36" i="4" s="1"/>
  <c r="J34" i="4"/>
  <c r="B35" i="4"/>
  <c r="J36" i="4"/>
  <c r="M36" i="4"/>
  <c r="B37" i="4"/>
  <c r="K37" i="4"/>
  <c r="M37" i="4" s="1"/>
  <c r="J38" i="4"/>
  <c r="K38" i="4" s="1"/>
  <c r="B39" i="4"/>
  <c r="J40" i="4"/>
  <c r="B41" i="4"/>
  <c r="J42" i="4"/>
  <c r="B43" i="4"/>
  <c r="C43" i="4"/>
  <c r="J44" i="4"/>
  <c r="B46" i="4"/>
  <c r="C46" i="4"/>
  <c r="J47" i="4"/>
  <c r="B48" i="4"/>
  <c r="C48" i="4"/>
  <c r="J49" i="4"/>
  <c r="B50" i="4"/>
  <c r="C50" i="4"/>
  <c r="B53" i="4"/>
  <c r="B60" i="4" s="1"/>
  <c r="B61" i="4"/>
  <c r="I4" i="5"/>
  <c r="K4" i="5" s="1"/>
  <c r="I5" i="5"/>
  <c r="I6" i="5"/>
  <c r="H7" i="5"/>
  <c r="I7" i="5" s="1"/>
  <c r="H8" i="5"/>
  <c r="I8" i="5" s="1"/>
  <c r="I9" i="5"/>
  <c r="I10" i="5"/>
  <c r="I11" i="5"/>
  <c r="D15" i="5"/>
  <c r="E15" i="5"/>
  <c r="F15" i="5"/>
  <c r="G15" i="5"/>
  <c r="J15" i="5"/>
  <c r="D16" i="5"/>
  <c r="D17" i="5" s="1"/>
  <c r="F16" i="5"/>
  <c r="I20" i="5"/>
  <c r="I27" i="5"/>
  <c r="H6" i="2"/>
  <c r="H8" i="2"/>
  <c r="H10" i="2" s="1"/>
  <c r="H11" i="2" s="1"/>
  <c r="H12" i="2" s="1"/>
  <c r="H14" i="2"/>
  <c r="H15" i="2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32" i="2"/>
  <c r="H33" i="2" s="1"/>
  <c r="H34" i="2" s="1"/>
  <c r="H35" i="2" s="1"/>
  <c r="G36" i="2" s="1"/>
  <c r="F34" i="2"/>
  <c r="G35" i="2"/>
  <c r="H37" i="2"/>
  <c r="G38" i="2"/>
  <c r="H38" i="2"/>
  <c r="H39" i="2" s="1"/>
  <c r="H40" i="2" s="1"/>
  <c r="H41" i="2" s="1"/>
  <c r="H42" i="2" s="1"/>
  <c r="H43" i="2" s="1"/>
  <c r="H44" i="2" s="1"/>
  <c r="H45" i="2" s="1"/>
  <c r="H46" i="2" s="1"/>
  <c r="H47" i="2" s="1"/>
  <c r="G48" i="2" s="1"/>
  <c r="G47" i="2"/>
  <c r="H49" i="2"/>
  <c r="H50" i="2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G55" i="2"/>
  <c r="G56" i="2"/>
  <c r="F59" i="2"/>
  <c r="G60" i="2"/>
  <c r="G63" i="2"/>
  <c r="F64" i="2"/>
  <c r="F65" i="2"/>
  <c r="G66" i="2"/>
  <c r="H72" i="2"/>
  <c r="F73" i="2"/>
  <c r="H77" i="2"/>
  <c r="H78" i="2"/>
  <c r="H79" i="2" s="1"/>
  <c r="H80" i="2" s="1"/>
  <c r="H81" i="2" s="1"/>
  <c r="H82" i="2" s="1"/>
  <c r="H83" i="2" s="1"/>
  <c r="F81" i="2"/>
  <c r="M74" i="2"/>
  <c r="L75" i="2"/>
  <c r="M76" i="2"/>
  <c r="M77" i="2"/>
  <c r="M78" i="2"/>
  <c r="M79" i="2"/>
  <c r="I7" i="1"/>
  <c r="I8" i="1"/>
  <c r="I9" i="1"/>
  <c r="I10" i="1"/>
  <c r="I11" i="1"/>
  <c r="I12" i="1"/>
  <c r="I13" i="1"/>
  <c r="I14" i="1"/>
  <c r="I15" i="1"/>
  <c r="I16" i="1"/>
  <c r="I17" i="1"/>
  <c r="G18" i="1"/>
  <c r="H18" i="1"/>
  <c r="I19" i="1"/>
  <c r="I21" i="1"/>
  <c r="I22" i="1"/>
  <c r="G22" i="1" s="1"/>
  <c r="I23" i="1"/>
  <c r="G24" i="1"/>
  <c r="I24" i="1" s="1"/>
  <c r="L24" i="1" s="1"/>
  <c r="I25" i="1"/>
  <c r="G26" i="1"/>
  <c r="I26" i="1"/>
  <c r="G27" i="1"/>
  <c r="H27" i="1"/>
  <c r="G28" i="1"/>
  <c r="H28" i="1"/>
  <c r="G29" i="1"/>
  <c r="G31" i="1"/>
  <c r="H31" i="1"/>
  <c r="G32" i="1"/>
  <c r="I32" i="1" s="1"/>
  <c r="L32" i="1" s="1"/>
  <c r="H32" i="1"/>
  <c r="I35" i="1"/>
  <c r="L35" i="1" s="1"/>
  <c r="G43" i="1"/>
  <c r="H43" i="1"/>
  <c r="I43" i="1"/>
  <c r="L43" i="1" s="1"/>
  <c r="G45" i="1"/>
  <c r="H45" i="1"/>
  <c r="L45" i="1"/>
  <c r="H46" i="1"/>
  <c r="G52" i="1"/>
  <c r="H52" i="1"/>
  <c r="I52" i="1"/>
  <c r="G54" i="1"/>
  <c r="H54" i="1"/>
  <c r="I54" i="1"/>
  <c r="L54" i="1"/>
  <c r="I55" i="1"/>
  <c r="I56" i="1"/>
  <c r="G57" i="1"/>
  <c r="H57" i="1"/>
  <c r="I58" i="1"/>
  <c r="I59" i="1"/>
  <c r="I60" i="1"/>
  <c r="H63" i="1"/>
  <c r="H64" i="1"/>
  <c r="I65" i="1"/>
  <c r="I66" i="1"/>
  <c r="I67" i="1"/>
  <c r="I68" i="1"/>
  <c r="H68" i="1" s="1"/>
  <c r="L71" i="1"/>
  <c r="G71" i="1" s="1"/>
  <c r="G72" i="1"/>
  <c r="I72" i="1"/>
  <c r="L72" i="1" s="1"/>
  <c r="G73" i="1"/>
  <c r="L73" i="1"/>
  <c r="G74" i="1"/>
  <c r="L74" i="1" s="1"/>
  <c r="L76" i="1"/>
  <c r="L77" i="1"/>
  <c r="G78" i="1"/>
  <c r="G79" i="1"/>
  <c r="L79" i="1" s="1"/>
  <c r="I80" i="1"/>
  <c r="L80" i="1" s="1"/>
  <c r="G81" i="1"/>
  <c r="I82" i="1"/>
  <c r="L82" i="1" s="1"/>
  <c r="G83" i="1"/>
  <c r="L83" i="1" s="1"/>
  <c r="G85" i="1"/>
  <c r="I85" i="1"/>
  <c r="H86" i="1"/>
  <c r="G87" i="1"/>
  <c r="I87" i="1"/>
  <c r="H88" i="1"/>
  <c r="L88" i="1"/>
  <c r="I89" i="1"/>
  <c r="L89" i="1" s="1"/>
  <c r="L90" i="1"/>
  <c r="G91" i="1"/>
  <c r="J91" i="1"/>
  <c r="H92" i="1"/>
  <c r="I92" i="1" s="1"/>
  <c r="G93" i="1"/>
  <c r="J93" i="1"/>
  <c r="G94" i="1"/>
  <c r="J94" i="1"/>
  <c r="G95" i="1"/>
  <c r="J95" i="1"/>
  <c r="I96" i="1"/>
  <c r="G97" i="1"/>
  <c r="I97" i="1" s="1"/>
  <c r="H99" i="1"/>
  <c r="I99" i="1"/>
  <c r="L99" i="1" s="1"/>
  <c r="L100" i="1"/>
  <c r="H100" i="1" s="1"/>
  <c r="G101" i="1"/>
  <c r="L101" i="1" s="1"/>
  <c r="G102" i="1"/>
  <c r="L102" i="1" s="1"/>
  <c r="J102" i="1"/>
  <c r="G103" i="1"/>
  <c r="J103" i="1"/>
  <c r="G104" i="1"/>
  <c r="L104" i="1"/>
  <c r="K106" i="1"/>
  <c r="L106" i="1" s="1"/>
  <c r="G107" i="1"/>
  <c r="L107" i="1" s="1"/>
  <c r="G108" i="1"/>
  <c r="H111" i="1"/>
  <c r="H112" i="1"/>
  <c r="G113" i="1"/>
  <c r="H113" i="1"/>
  <c r="J113" i="1"/>
  <c r="G114" i="1"/>
  <c r="L114" i="1" s="1"/>
  <c r="G116" i="1"/>
  <c r="G117" i="1"/>
  <c r="K12" i="4" l="1"/>
  <c r="K13" i="4" s="1"/>
  <c r="K14" i="4" s="1"/>
  <c r="K15" i="4" s="1"/>
  <c r="K16" i="4" s="1"/>
  <c r="K17" i="4" s="1"/>
  <c r="K18" i="4" s="1"/>
  <c r="H73" i="2"/>
  <c r="H74" i="2" s="1"/>
  <c r="E16" i="5"/>
  <c r="E17" i="5" s="1"/>
  <c r="F17" i="5"/>
  <c r="L20" i="4"/>
  <c r="L37" i="4"/>
  <c r="L38" i="4" s="1"/>
  <c r="L39" i="4" s="1"/>
  <c r="J116" i="1"/>
  <c r="L116" i="1" s="1"/>
  <c r="I113" i="1"/>
  <c r="L113" i="1" s="1"/>
  <c r="H72" i="1"/>
  <c r="L120" i="1"/>
  <c r="L122" i="1"/>
  <c r="H85" i="1"/>
  <c r="L94" i="1"/>
  <c r="H91" i="1"/>
  <c r="I91" i="1" s="1"/>
  <c r="L91" i="1" s="1"/>
  <c r="I57" i="1"/>
  <c r="I100" i="1"/>
  <c r="I31" i="1"/>
  <c r="L31" i="1" s="1"/>
  <c r="H129" i="1"/>
  <c r="J115" i="1"/>
  <c r="L115" i="1" s="1"/>
  <c r="M115" i="1" s="1"/>
  <c r="M116" i="1" s="1"/>
  <c r="I88" i="1"/>
  <c r="L103" i="1"/>
  <c r="G99" i="1"/>
  <c r="L95" i="1"/>
  <c r="H73" i="1"/>
  <c r="I73" i="1" s="1"/>
  <c r="I45" i="1"/>
  <c r="I28" i="1"/>
  <c r="H120" i="1"/>
  <c r="H121" i="1"/>
  <c r="G88" i="1"/>
  <c r="H104" i="1"/>
  <c r="L93" i="1"/>
  <c r="I27" i="1"/>
  <c r="L130" i="1"/>
  <c r="K5" i="5"/>
  <c r="K6" i="5" s="1"/>
  <c r="K7" i="5" s="1"/>
  <c r="K8" i="5" s="1"/>
  <c r="K9" i="5" s="1"/>
  <c r="K10" i="5" s="1"/>
  <c r="K11" i="5" s="1"/>
  <c r="K39" i="4"/>
  <c r="M39" i="4" s="1"/>
  <c r="M38" i="4"/>
  <c r="L40" i="4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K30" i="4"/>
  <c r="K31" i="4" s="1"/>
  <c r="K32" i="4" s="1"/>
  <c r="K33" i="4" s="1"/>
  <c r="K34" i="4" s="1"/>
  <c r="K24" i="4"/>
  <c r="K25" i="4" s="1"/>
  <c r="K26" i="4" s="1"/>
  <c r="K27" i="4" s="1"/>
  <c r="K28" i="4" s="1"/>
  <c r="K29" i="4" s="1"/>
  <c r="H15" i="5"/>
  <c r="J117" i="1"/>
  <c r="L117" i="1" s="1"/>
  <c r="I15" i="5"/>
  <c r="L78" i="1"/>
  <c r="L118" i="1"/>
  <c r="M117" i="1" l="1"/>
  <c r="K40" i="4"/>
  <c r="M34" i="4"/>
  <c r="K35" i="4"/>
  <c r="M35" i="4" s="1"/>
  <c r="L51" i="4"/>
  <c r="K15" i="5"/>
  <c r="K41" i="4" l="1"/>
  <c r="M40" i="4"/>
  <c r="M41" i="4" l="1"/>
  <c r="K42" i="4"/>
  <c r="M42" i="4" l="1"/>
  <c r="K43" i="4"/>
  <c r="M43" i="4" l="1"/>
  <c r="K44" i="4"/>
  <c r="K45" i="4" l="1"/>
  <c r="M44" i="4"/>
  <c r="M45" i="4" l="1"/>
  <c r="K46" i="4"/>
  <c r="M46" i="4" l="1"/>
  <c r="K47" i="4"/>
  <c r="M47" i="4" l="1"/>
  <c r="K48" i="4"/>
  <c r="M48" i="4" l="1"/>
  <c r="K49" i="4"/>
  <c r="M49" i="4" l="1"/>
  <c r="K50" i="4"/>
  <c r="M50" i="4" s="1"/>
</calcChain>
</file>

<file path=xl/comments1.xml><?xml version="1.0" encoding="utf-8"?>
<comments xmlns="http://schemas.openxmlformats.org/spreadsheetml/2006/main">
  <authors>
    <author>rbrobert</author>
    <author>RBR</author>
    <author>Bailey Roberts, Roberta</author>
  </authors>
  <commentList>
    <comment ref="Q35" authorId="0" shape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>
      <text>
        <r>
          <rPr>
            <b/>
            <sz val="9"/>
            <color indexed="81"/>
            <rFont val="Tahoma"/>
            <family val="2"/>
          </rPr>
          <t>lost the original bill in the fire</t>
        </r>
      </text>
    </comment>
    <comment ref="J191" authorId="2" shapeId="0">
      <text>
        <r>
          <rPr>
            <b/>
            <sz val="9"/>
            <color indexed="81"/>
            <rFont val="Tahoma"/>
            <family val="2"/>
          </rPr>
          <t>RBR: $230 pending insurance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 shape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<sst xmlns="http://schemas.openxmlformats.org/spreadsheetml/2006/main" count="1396" uniqueCount="524">
  <si>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</si>
  <si>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</si>
  <si>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</si>
  <si>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</si>
  <si>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</si>
  <si>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</si>
  <si>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</si>
  <si>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</si>
  <si>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</si>
  <si>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</si>
  <si>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</si>
  <si>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</si>
  <si>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</si>
  <si>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</si>
  <si>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</si>
  <si>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</si>
  <si>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</si>
  <si>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</si>
  <si>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</si>
  <si>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</si>
  <si>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</si>
  <si>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</si>
  <si>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</si>
  <si>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</si>
  <si>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</si>
  <si>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</si>
  <si>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</si>
  <si>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</si>
  <si>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</si>
  <si>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</si>
  <si>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</si>
  <si>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</si>
  <si>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</si>
  <si>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</si>
  <si>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</si>
  <si>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</si>
  <si>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</si>
  <si>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</si>
  <si>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</si>
  <si>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</si>
  <si>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</si>
  <si>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</si>
  <si>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</si>
  <si>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</si>
  <si>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</si>
  <si>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</si>
  <si>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</si>
  <si>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</si>
  <si>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</si>
  <si>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</si>
  <si>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</si>
  <si>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</si>
  <si>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</si>
  <si>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</si>
  <si>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</si>
  <si>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</si>
  <si>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</si>
  <si>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</si>
  <si>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</si>
  <si>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</si>
  <si>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</si>
  <si>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</si>
  <si>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</si>
  <si>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</si>
  <si>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</si>
  <si>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</si>
  <si>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</si>
  <si>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</si>
  <si>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</si>
  <si>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</si>
  <si>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</si>
  <si>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</si>
  <si>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</si>
  <si>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</si>
  <si>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</si>
  <si>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</si>
  <si>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</si>
  <si>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</si>
  <si>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</si>
  <si>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</si>
  <si>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</si>
  <si>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</si>
  <si>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</si>
  <si>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</si>
  <si>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</si>
  <si>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</si>
  <si>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</si>
  <si>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</si>
  <si>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</si>
  <si>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</si>
  <si>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</si>
  <si>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</si>
  <si>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</si>
  <si>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</si>
  <si>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</si>
  <si>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</si>
  <si>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</si>
  <si>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</si>
  <si>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</si>
  <si>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</si>
  <si>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</si>
  <si>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</si>
  <si>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</si>
  <si>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</si>
  <si>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</si>
  <si>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</si>
  <si>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</si>
  <si>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</si>
  <si>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</si>
  <si>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</si>
  <si>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</si>
  <si>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</si>
  <si>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</si>
  <si>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</si>
  <si>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</si>
  <si>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</si>
  <si>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</si>
  <si>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</si>
  <si>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</si>
  <si>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</si>
  <si>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</si>
  <si>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</si>
  <si>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</si>
  <si>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</si>
  <si>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</si>
  <si>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</si>
  <si>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</si>
  <si>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</si>
  <si>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</si>
  <si>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</si>
  <si>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</si>
  <si>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</si>
  <si>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</si>
  <si>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</si>
  <si>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</si>
  <si>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</si>
  <si>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</si>
  <si>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</si>
  <si>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</si>
  <si>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</si>
  <si>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</si>
  <si>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</si>
  <si>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</si>
  <si>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</si>
  <si>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</si>
  <si>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</si>
  <si>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</si>
  <si>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</si>
  <si>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</si>
  <si>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</si>
  <si>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</si>
  <si>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</si>
  <si>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</si>
  <si>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</si>
  <si>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</si>
  <si>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</si>
  <si>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</si>
  <si>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</si>
  <si>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</si>
  <si>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</si>
  <si>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</si>
  <si>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</si>
  <si>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</si>
  <si>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</si>
  <si>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</si>
  <si>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</si>
  <si>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</si>
  <si>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</si>
  <si>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</si>
  <si>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</si>
  <si>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</si>
  <si>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</si>
  <si>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</si>
  <si>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</si>
  <si>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</si>
  <si>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</si>
  <si>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</si>
  <si>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</si>
  <si>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</si>
  <si>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</si>
  <si>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</si>
  <si>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</si>
  <si>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</si>
  <si>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</si>
  <si>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</si>
  <si>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</si>
  <si>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</si>
  <si>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</si>
  <si>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</si>
  <si>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</si>
  <si>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</si>
  <si>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</si>
  <si>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</si>
  <si>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</si>
  <si>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</si>
  <si>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</si>
  <si>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</si>
  <si>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</si>
  <si>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</si>
  <si>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</si>
  <si>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</si>
  <si>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</si>
  <si>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</si>
  <si>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</si>
  <si>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</si>
  <si>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</si>
  <si>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</si>
  <si>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</si>
  <si>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</si>
  <si>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</si>
  <si>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</si>
  <si>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</si>
  <si>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</si>
  <si>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</si>
  <si>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</si>
  <si>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</si>
  <si>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</si>
  <si>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</si>
  <si>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</si>
  <si>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</si>
  <si>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</si>
  <si>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</si>
  <si>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</si>
  <si>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</si>
  <si>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</si>
  <si>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</si>
  <si>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</si>
  <si>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</si>
  <si>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</si>
  <si>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</si>
  <si>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</si>
  <si>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</si>
  <si>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</si>
  <si>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</si>
  <si>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</si>
  <si>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</si>
  <si>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</si>
  <si>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</si>
  <si>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</si>
  <si>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</si>
  <si>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</si>
  <si>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</si>
  <si>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</si>
  <si>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</si>
  <si>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</si>
  <si>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</si>
  <si>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</si>
  <si>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</si>
  <si>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</si>
  <si>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</si>
  <si>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</si>
  <si>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</si>
  <si>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</si>
  <si>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</si>
  <si>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</si>
  <si>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</si>
  <si>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</si>
  <si>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</si>
  <si>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</si>
  <si>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</si>
  <si>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</si>
  <si>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</si>
  <si>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</si>
  <si>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</si>
  <si>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</si>
  <si>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</si>
  <si>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</si>
  <si>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</si>
  <si>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</si>
  <si>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</si>
  <si>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</si>
  <si>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</si>
  <si>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</si>
  <si>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</si>
  <si>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</si>
  <si>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</si>
  <si>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</si>
  <si>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</si>
  <si>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</si>
  <si>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</si>
  <si>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</si>
  <si>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</si>
  <si>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</si>
  <si>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</si>
  <si>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</si>
  <si>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</si>
  <si>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</si>
  <si>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</si>
  <si>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</si>
  <si>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</si>
  <si>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</si>
  <si>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</si>
  <si>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</si>
  <si>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</si>
  <si>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</si>
  <si>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</si>
  <si>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</si>
  <si>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</si>
  <si>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</si>
  <si>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</si>
  <si>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</si>
  <si>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</si>
  <si>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</si>
  <si>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</si>
  <si>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</si>
  <si>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</si>
  <si>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</si>
  <si>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</si>
  <si>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</si>
  <si>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</si>
  <si>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</si>
  <si>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</si>
  <si>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</si>
  <si>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</si>
  <si>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</si>
  <si>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</si>
  <si>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</si>
  <si>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</si>
  <si>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</si>
  <si>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</si>
  <si>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</si>
  <si>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</si>
  <si>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</si>
  <si>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</si>
  <si>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</si>
  <si>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</si>
  <si>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</si>
  <si>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</si>
  <si>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</si>
  <si>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</si>
  <si>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</si>
  <si>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</si>
  <si>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</si>
  <si>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</si>
  <si>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</si>
  <si>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</si>
  <si>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</si>
  <si>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</si>
  <si>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</si>
  <si>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</si>
  <si>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</si>
  <si>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</si>
  <si>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</si>
  <si>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</si>
  <si>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</si>
  <si>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</si>
  <si>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</si>
  <si>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</si>
  <si>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</si>
  <si>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</si>
  <si>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</si>
  <si>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</si>
  <si>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</si>
  <si>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</si>
  <si>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</si>
  <si>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</si>
  <si>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</si>
  <si>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</si>
  <si>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</si>
  <si>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</si>
  <si>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</si>
  <si>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</si>
  <si>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</si>
  <si>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</si>
  <si>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</si>
  <si>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</si>
  <si>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</si>
  <si>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</si>
  <si>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</si>
  <si>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</si>
  <si>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</si>
  <si>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</si>
  <si>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</si>
  <si>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</si>
  <si>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</si>
  <si>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</si>
  <si>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</si>
  <si>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</si>
  <si>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</si>
  <si>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</si>
  <si>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</si>
  <si>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</si>
  <si>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</si>
  <si>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</si>
  <si>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</si>
  <si>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</si>
  <si>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</si>
  <si>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</si>
  <si>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</si>
  <si>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</si>
  <si>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</si>
  <si>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</si>
  <si>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</si>
  <si>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</si>
  <si>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</si>
  <si>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</si>
  <si>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</si>
  <si>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</si>
  <si>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</si>
  <si>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</si>
  <si>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</si>
  <si>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</si>
  <si>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</si>
  <si>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</si>
  <si>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</si>
  <si>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</si>
  <si>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</si>
  <si>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</si>
  <si>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</si>
  <si>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</si>
  <si>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</si>
  <si>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</si>
  <si>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</si>
  <si>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</si>
  <si>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</si>
  <si>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</si>
  <si>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</si>
  <si>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</si>
  <si>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</si>
  <si>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</si>
  <si>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</si>
  <si>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</si>
  <si>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</si>
  <si>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</si>
  <si>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</si>
  <si>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</si>
  <si>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</si>
  <si>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</si>
  <si>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</si>
  <si>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</si>
  <si>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</si>
  <si>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</si>
  <si>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</si>
  <si>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</si>
  <si>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</si>
  <si>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</si>
  <si>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</si>
  <si>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</si>
  <si>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</si>
  <si>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</si>
  <si>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</si>
  <si>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</si>
  <si>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</si>
  <si>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</si>
  <si>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</si>
  <si>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</si>
  <si>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</si>
  <si>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</si>
  <si>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</si>
  <si>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</si>
  <si>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</si>
  <si>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</si>
  <si>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</si>
  <si>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</si>
  <si>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</si>
  <si>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</si>
  <si>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</si>
  <si>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</si>
  <si>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</si>
  <si>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</si>
  <si>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</si>
  <si>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</si>
  <si>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</si>
  <si>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</si>
  <si>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</si>
  <si>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</si>
  <si>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</si>
  <si>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</si>
  <si>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</si>
  <si>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</si>
  <si>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</si>
  <si>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</si>
  <si>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</si>
  <si>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</si>
  <si>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</si>
  <si>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</si>
  <si>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</si>
  <si>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</si>
  <si>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</si>
  <si>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</si>
  <si>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</si>
  <si>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</si>
  <si>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</si>
  <si>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</si>
  <si>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</si>
  <si>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</si>
  <si>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</si>
  <si>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</si>
  <si>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</si>
  <si>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</si>
  <si>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</si>
  <si>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</si>
  <si>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</si>
  <si>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</si>
  <si>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</si>
  <si>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</si>
  <si>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</si>
  <si>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</si>
  <si>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</si>
  <si>
    <t>8/29/2015, 
9/1/15</t>
  </si>
  <si>
    <t>Dr. Brian Kelly</t>
  </si>
  <si>
    <t>Pulmonary assessment after smoke inhalation</t>
  </si>
  <si>
    <t>022937-00</t>
  </si>
  <si>
    <t>Jessica Richardson Audiologist</t>
  </si>
  <si>
    <t>Comprehensive hearing tests</t>
  </si>
  <si>
    <t>Smoke damage followup</t>
  </si>
  <si>
    <t>Metro West Ambulance</t>
  </si>
  <si>
    <t>Ambulance</t>
  </si>
  <si>
    <t>Run: 15-176903</t>
  </si>
  <si>
    <t>Run: 15-176918</t>
  </si>
  <si>
    <t>phone</t>
  </si>
  <si>
    <t>56920712-511-5903</t>
  </si>
  <si>
    <t>other</t>
  </si>
  <si>
    <t>Pending payments that have been submitted</t>
  </si>
  <si>
    <t>10/1/15 &amp; 10/8/15</t>
  </si>
  <si>
    <t>Methacholine challenge test &amp; dr follow up</t>
  </si>
  <si>
    <t>Pulmonary function for Methacholine challenge test</t>
  </si>
  <si>
    <t>7/22+8/26+9/2+9/9+9/16+9/23+9/30+10/7+10/14+10/21</t>
  </si>
  <si>
    <t>HSA cleared</t>
  </si>
  <si>
    <t>Pending payments that have been mailed</t>
  </si>
  <si>
    <t>10/12 + 10/15 + 10/21/15</t>
  </si>
  <si>
    <t>3 Massage &amp; 3 Manipulation, tight back, then spasm from fire salvage</t>
  </si>
  <si>
    <t>call</t>
  </si>
  <si>
    <t>processing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</si>
</sst>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0.0"/>
  </numFmts>
  <fonts count="1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36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left" vertical="top" wrapText="1"/>
    </xf>
    <xf numFmtId="8" fontId="0" fillId="0" borderId="0" xfId="0" applyNumberFormat="1"/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1" fillId="0" borderId="0" xfId="0" applyNumberFormat="1" applyFont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T192"/>
  <sheetViews>
    <sheetView tabSelected="1" workbookViewId="0">
      <pane xSplit="6" ySplit="5" topLeftCell="M188" activePane="bottomRight" state="frozen"/>
      <selection activeCell="C57" sqref="C57"/>
      <selection pane="topRight" activeCell="C57" sqref="C57"/>
      <selection pane="bottomLeft" activeCell="C57" sqref="C57"/>
      <selection pane="bottomRight" activeCell="S192" sqref="S192"/>
    </sheetView>
  </sheetViews>
  <sheetFormatPr defaultColWidth="9.109375" defaultRowHeight="13.2" outlineLevelCol="1" x14ac:dyDescent="0.25"/>
  <cols>
    <col min="1" max="1" width="20" style="9" bestFit="1" customWidth="1"/>
    <col min="2" max="2" width="7.44140625" style="10" bestFit="1" customWidth="1"/>
    <col min="3" max="3" width="16.109375" style="10" customWidth="1" outlineLevel="1"/>
    <col min="4" max="4" width="22.5546875" style="9" customWidth="1" outlineLevel="1"/>
    <col min="5" max="5" width="10.109375" style="10" customWidth="1" outlineLevel="1"/>
    <col min="6" max="6" width="15.6640625" style="11" customWidth="1" outlineLevel="1" collapsed="1"/>
    <col min="7" max="7" width="9.109375" style="12" bestFit="1"/>
    <col min="8" max="8" width="11.44140625" style="12" bestFit="1" customWidth="1"/>
    <col min="9" max="9" width="10" style="12" bestFit="1" customWidth="1"/>
    <col min="10" max="10" width="11.44140625" style="12" customWidth="1"/>
    <col min="11" max="11" width="9.33203125" style="12" bestFit="1" customWidth="1"/>
    <col min="12" max="12" width="8.5546875" style="12" bestFit="1" customWidth="1"/>
    <col min="13" max="13" width="7.88671875" style="38" customWidth="1"/>
    <col min="14" max="14" width="9.88671875" style="12" customWidth="1"/>
    <col min="15" max="15" width="10.109375" style="13" bestFit="1" customWidth="1"/>
    <col min="16" max="16" width="14.109375" style="13" bestFit="1" customWidth="1"/>
    <col min="17" max="17" width="9.44140625" style="63" customWidth="1"/>
    <col min="18" max="18" width="7.109375" style="10" customWidth="1"/>
    <col min="19" max="19" width="9.88671875" style="10" customWidth="1"/>
    <col min="20" max="20" width="52.109375" style="9" customWidth="1"/>
    <col min="21" max="16384" width="9.109375" style="10"/>
  </cols>
  <sheetData>
    <row r="1" spans="1:20" x14ac:dyDescent="0.25">
      <c r="A1" s="53" t="s">
        <v>0</v>
      </c>
    </row>
    <row r="5" spans="1:20" ht="26.4" x14ac:dyDescent="0.2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9" t="s">
        <v>518</v>
      </c>
      <c r="T5" s="89" t="s">
        <v>484</v>
      </c>
    </row>
    <row r="6" spans="1:20" ht="52.8" x14ac:dyDescent="0.25">
      <c r="A6" s="9" t="s">
        <v>234</v>
      </c>
      <c r="B6" s="9" t="s">
        <v>33</v>
      </c>
      <c r="C6" s="9"/>
      <c r="E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/>
      <c r="T6" s="9" t="s">
        <v>297</v>
      </c>
    </row>
    <row r="7" spans="1:20" x14ac:dyDescent="0.25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20" x14ac:dyDescent="0.25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20" x14ac:dyDescent="0.25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20" x14ac:dyDescent="0.25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20" x14ac:dyDescent="0.25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20" x14ac:dyDescent="0.25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20" x14ac:dyDescent="0.25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20" x14ac:dyDescent="0.25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20" s="22" customFormat="1" x14ac:dyDescent="0.25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T15" s="21"/>
    </row>
    <row r="16" spans="1:20" x14ac:dyDescent="0.25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20" x14ac:dyDescent="0.25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20" ht="26.4" x14ac:dyDescent="0.25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  <c r="S18" s="22"/>
    </row>
    <row r="19" spans="1:20" ht="26.4" x14ac:dyDescent="0.2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  <c r="S19" s="22"/>
    </row>
    <row r="20" spans="1:20" x14ac:dyDescent="0.25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  <c r="S20" s="22"/>
    </row>
    <row r="21" spans="1:20" x14ac:dyDescent="0.25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20" ht="26.4" x14ac:dyDescent="0.2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20" ht="26.4" x14ac:dyDescent="0.2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20" ht="26.4" x14ac:dyDescent="0.2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20" ht="26.4" x14ac:dyDescent="0.2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20" ht="26.4" x14ac:dyDescent="0.2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20" ht="26.4" x14ac:dyDescent="0.2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20" s="28" customFormat="1" ht="26.4" x14ac:dyDescent="0.2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T28" s="27" t="s">
        <v>72</v>
      </c>
    </row>
    <row r="29" spans="1:20" x14ac:dyDescent="0.2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  <c r="S29" s="33"/>
    </row>
    <row r="30" spans="1:20" x14ac:dyDescent="0.25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20" x14ac:dyDescent="0.25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20" ht="26.4" x14ac:dyDescent="0.2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20" x14ac:dyDescent="0.25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T33" s="9" t="s">
        <v>76</v>
      </c>
    </row>
    <row r="34" spans="1:20" ht="66" x14ac:dyDescent="0.2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T34" s="9" t="s">
        <v>118</v>
      </c>
    </row>
    <row r="35" spans="1:20" ht="26.4" x14ac:dyDescent="0.25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20" ht="26.4" x14ac:dyDescent="0.2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T36" s="9" t="s">
        <v>106</v>
      </c>
    </row>
    <row r="37" spans="1:20" ht="26.4" x14ac:dyDescent="0.2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T37" s="9" t="s">
        <v>125</v>
      </c>
    </row>
    <row r="38" spans="1:20" ht="26.4" x14ac:dyDescent="0.2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20" ht="26.4" x14ac:dyDescent="0.2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20" ht="26.4" x14ac:dyDescent="0.2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20" ht="26.4" x14ac:dyDescent="0.25">
      <c r="A41" s="9" t="s">
        <v>133</v>
      </c>
      <c r="B41" s="10" t="s">
        <v>33</v>
      </c>
      <c r="Q41" s="13"/>
    </row>
    <row r="42" spans="1:20" ht="26.4" x14ac:dyDescent="0.25">
      <c r="A42" s="9" t="s">
        <v>133</v>
      </c>
      <c r="B42" s="10" t="s">
        <v>35</v>
      </c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20" ht="26.4" x14ac:dyDescent="0.2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20" ht="26.4" x14ac:dyDescent="0.2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20" x14ac:dyDescent="0.25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20" x14ac:dyDescent="0.25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20" x14ac:dyDescent="0.25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20" ht="26.4" x14ac:dyDescent="0.2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20" ht="26.4" x14ac:dyDescent="0.2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20" x14ac:dyDescent="0.25">
      <c r="A50" s="9" t="s">
        <v>163</v>
      </c>
      <c r="B50" s="10" t="s">
        <v>33</v>
      </c>
      <c r="C50" s="13">
        <v>39675</v>
      </c>
      <c r="D50" s="9" t="s">
        <v>164</v>
      </c>
      <c r="E50" s="13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20" ht="26.4" x14ac:dyDescent="0.2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20" x14ac:dyDescent="0.25">
      <c r="A52" s="9" t="s">
        <v>163</v>
      </c>
      <c r="B52" s="10" t="s">
        <v>33</v>
      </c>
      <c r="C52" s="13">
        <v>39708</v>
      </c>
      <c r="D52" s="9" t="s">
        <v>148</v>
      </c>
      <c r="E52" s="13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20" x14ac:dyDescent="0.25">
      <c r="A53" s="9" t="s">
        <v>163</v>
      </c>
      <c r="B53" s="10" t="s">
        <v>33</v>
      </c>
      <c r="C53" s="13">
        <v>39710</v>
      </c>
      <c r="D53" s="9" t="s">
        <v>165</v>
      </c>
      <c r="E53" s="13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20" ht="26.4" x14ac:dyDescent="0.2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20" x14ac:dyDescent="0.25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20" x14ac:dyDescent="0.25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20" ht="26.4" x14ac:dyDescent="0.2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22"/>
      <c r="T57" s="9" t="s">
        <v>268</v>
      </c>
    </row>
    <row r="58" spans="1:20" x14ac:dyDescent="0.25">
      <c r="A58" s="9" t="s">
        <v>163</v>
      </c>
      <c r="B58" s="10" t="s">
        <v>33</v>
      </c>
      <c r="C58" s="56">
        <v>39871</v>
      </c>
      <c r="D58" s="9" t="s">
        <v>148</v>
      </c>
      <c r="E58" s="13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22"/>
      <c r="T58" s="9" t="s">
        <v>269</v>
      </c>
    </row>
    <row r="59" spans="1:20" x14ac:dyDescent="0.25">
      <c r="A59" s="9" t="s">
        <v>163</v>
      </c>
      <c r="B59" s="10" t="s">
        <v>33</v>
      </c>
      <c r="C59" s="13">
        <v>39892</v>
      </c>
      <c r="D59" s="9" t="s">
        <v>242</v>
      </c>
      <c r="E59" s="13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T59" s="9" t="s">
        <v>271</v>
      </c>
    </row>
    <row r="60" spans="1:20" x14ac:dyDescent="0.25">
      <c r="A60" s="9" t="s">
        <v>163</v>
      </c>
      <c r="B60" s="10" t="s">
        <v>33</v>
      </c>
      <c r="C60" s="13">
        <v>39948</v>
      </c>
      <c r="D60" s="9" t="s">
        <v>148</v>
      </c>
      <c r="E60" s="13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T60" s="9" t="s">
        <v>273</v>
      </c>
    </row>
    <row r="61" spans="1:20" ht="39.6" x14ac:dyDescent="0.25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20" x14ac:dyDescent="0.25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20" x14ac:dyDescent="0.25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20" ht="26.4" x14ac:dyDescent="0.2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20" ht="26.4" x14ac:dyDescent="0.2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20" ht="26.4" x14ac:dyDescent="0.2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20" ht="26.4" x14ac:dyDescent="0.2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20" ht="26.4" x14ac:dyDescent="0.2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20" x14ac:dyDescent="0.25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13">
        <v>117.9</v>
      </c>
      <c r="O69" s="116">
        <v>40205</v>
      </c>
      <c r="P69" s="116" t="s">
        <v>24</v>
      </c>
      <c r="Q69" s="116" t="s">
        <v>285</v>
      </c>
    </row>
    <row r="70" spans="1:20" x14ac:dyDescent="0.25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14"/>
      <c r="O70" s="116"/>
      <c r="P70" s="116"/>
      <c r="Q70" s="116"/>
    </row>
    <row r="71" spans="1:20" x14ac:dyDescent="0.25">
      <c r="A71" s="9" t="s">
        <v>287</v>
      </c>
      <c r="B71" s="10" t="s">
        <v>284</v>
      </c>
      <c r="C71" s="13">
        <v>40130</v>
      </c>
      <c r="D71" s="9" t="s">
        <v>296</v>
      </c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15"/>
      <c r="O71" s="116"/>
      <c r="P71" s="116"/>
      <c r="Q71" s="116"/>
    </row>
    <row r="72" spans="1:20" ht="66" x14ac:dyDescent="0.25">
      <c r="A72" s="21" t="s">
        <v>163</v>
      </c>
      <c r="B72" s="22" t="s">
        <v>35</v>
      </c>
      <c r="C72" s="23">
        <v>40105</v>
      </c>
      <c r="D72" s="21" t="s">
        <v>322</v>
      </c>
      <c r="E72" s="23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/>
      <c r="T72" s="67" t="s">
        <v>330</v>
      </c>
    </row>
    <row r="73" spans="1:20" ht="26.4" x14ac:dyDescent="0.25">
      <c r="A73" s="9" t="s">
        <v>163</v>
      </c>
      <c r="B73" s="10" t="s">
        <v>33</v>
      </c>
      <c r="C73" s="13">
        <v>40123</v>
      </c>
      <c r="D73" s="9" t="s">
        <v>301</v>
      </c>
      <c r="E73" s="13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20" ht="26.4" x14ac:dyDescent="0.2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20" x14ac:dyDescent="0.25">
      <c r="A75" s="9" t="s">
        <v>163</v>
      </c>
      <c r="B75" s="10" t="s">
        <v>33</v>
      </c>
      <c r="C75" s="13">
        <v>40165</v>
      </c>
      <c r="D75" s="9" t="s">
        <v>300</v>
      </c>
      <c r="E75" s="13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20" x14ac:dyDescent="0.25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17">
        <v>179.4</v>
      </c>
      <c r="O76" s="120">
        <v>40273</v>
      </c>
      <c r="P76" s="123" t="s">
        <v>24</v>
      </c>
      <c r="Q76" s="123" t="s">
        <v>285</v>
      </c>
    </row>
    <row r="77" spans="1:20" x14ac:dyDescent="0.25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18"/>
      <c r="O77" s="121"/>
      <c r="P77" s="124"/>
      <c r="Q77" s="124"/>
    </row>
    <row r="78" spans="1:20" x14ac:dyDescent="0.25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18"/>
      <c r="O78" s="121"/>
      <c r="P78" s="124"/>
      <c r="Q78" s="124"/>
    </row>
    <row r="79" spans="1:20" x14ac:dyDescent="0.25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19"/>
      <c r="O79" s="122"/>
      <c r="P79" s="125"/>
      <c r="Q79" s="125"/>
    </row>
    <row r="80" spans="1:20" x14ac:dyDescent="0.25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20" ht="26.4" x14ac:dyDescent="0.2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20" x14ac:dyDescent="0.25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20" x14ac:dyDescent="0.25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  <c r="S83" s="69"/>
    </row>
    <row r="84" spans="1:20" x14ac:dyDescent="0.25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20" x14ac:dyDescent="0.25">
      <c r="A85" s="9" t="s">
        <v>163</v>
      </c>
      <c r="B85" s="10" t="s">
        <v>33</v>
      </c>
      <c r="C85" s="13">
        <v>40204</v>
      </c>
      <c r="D85" s="9" t="s">
        <v>317</v>
      </c>
      <c r="E85" s="13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10" t="s">
        <v>323</v>
      </c>
      <c r="R85" s="10" t="s">
        <v>14</v>
      </c>
      <c r="T85" s="9" t="s">
        <v>329</v>
      </c>
    </row>
    <row r="86" spans="1:20" x14ac:dyDescent="0.25">
      <c r="A86" s="9" t="s">
        <v>163</v>
      </c>
      <c r="B86" s="10" t="s">
        <v>33</v>
      </c>
      <c r="C86" s="13">
        <v>40212</v>
      </c>
      <c r="D86" s="9" t="s">
        <v>318</v>
      </c>
      <c r="E86" s="13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11"/>
      <c r="R86" s="10" t="s">
        <v>14</v>
      </c>
    </row>
    <row r="87" spans="1:20" x14ac:dyDescent="0.25">
      <c r="A87" s="9" t="s">
        <v>163</v>
      </c>
      <c r="B87" s="10" t="s">
        <v>33</v>
      </c>
      <c r="C87" s="13">
        <v>40283</v>
      </c>
      <c r="D87" s="9" t="s">
        <v>319</v>
      </c>
      <c r="E87" s="13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12"/>
      <c r="R87" s="10" t="s">
        <v>14</v>
      </c>
    </row>
    <row r="88" spans="1:20" x14ac:dyDescent="0.25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20" x14ac:dyDescent="0.25">
      <c r="A89" s="9" t="s">
        <v>163</v>
      </c>
      <c r="B89" s="10" t="s">
        <v>33</v>
      </c>
      <c r="C89" s="13">
        <v>40388</v>
      </c>
      <c r="D89" s="9" t="s">
        <v>328</v>
      </c>
      <c r="E89" s="13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20" x14ac:dyDescent="0.25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20" ht="26.4" x14ac:dyDescent="0.2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  <c r="S91" s="69"/>
    </row>
    <row r="92" spans="1:20" x14ac:dyDescent="0.25">
      <c r="A92" s="68" t="s">
        <v>163</v>
      </c>
      <c r="B92" s="69" t="s">
        <v>33</v>
      </c>
      <c r="C92" s="13">
        <v>40469</v>
      </c>
      <c r="D92" s="68" t="s">
        <v>328</v>
      </c>
      <c r="E92" s="13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  <c r="S92" s="69"/>
    </row>
    <row r="93" spans="1:20" x14ac:dyDescent="0.25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17">
        <v>40.700000000000003</v>
      </c>
      <c r="O93" s="123">
        <v>40517</v>
      </c>
      <c r="P93" s="117" t="s">
        <v>24</v>
      </c>
      <c r="Q93" s="117" t="s">
        <v>339</v>
      </c>
      <c r="R93" s="69" t="s">
        <v>14</v>
      </c>
      <c r="S93" s="69"/>
    </row>
    <row r="94" spans="1:20" x14ac:dyDescent="0.25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18"/>
      <c r="O94" s="124"/>
      <c r="P94" s="118"/>
      <c r="Q94" s="118"/>
      <c r="R94" s="69" t="s">
        <v>14</v>
      </c>
      <c r="S94" s="69"/>
    </row>
    <row r="95" spans="1:20" x14ac:dyDescent="0.25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19"/>
      <c r="O95" s="125"/>
      <c r="P95" s="119"/>
      <c r="Q95" s="119"/>
      <c r="R95" s="69" t="s">
        <v>14</v>
      </c>
      <c r="S95" s="69"/>
    </row>
    <row r="96" spans="1:20" x14ac:dyDescent="0.25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  <c r="S96" s="69"/>
    </row>
    <row r="97" spans="1:19" x14ac:dyDescent="0.25">
      <c r="A97" s="9" t="s">
        <v>163</v>
      </c>
      <c r="B97" s="10" t="s">
        <v>33</v>
      </c>
      <c r="C97" s="13">
        <v>40557</v>
      </c>
      <c r="D97" s="9" t="s">
        <v>328</v>
      </c>
      <c r="E97" s="13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  <c r="S97" s="69"/>
    </row>
    <row r="98" spans="1:19" ht="26.4" x14ac:dyDescent="0.2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  <c r="S98" s="69"/>
    </row>
    <row r="99" spans="1:19" ht="66" x14ac:dyDescent="0.25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9" x14ac:dyDescent="0.25">
      <c r="A100" s="9" t="s">
        <v>163</v>
      </c>
      <c r="B100" s="10" t="s">
        <v>33</v>
      </c>
      <c r="C100" s="10" t="s">
        <v>354</v>
      </c>
      <c r="D100" s="9" t="s">
        <v>355</v>
      </c>
      <c r="E100" s="13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9" x14ac:dyDescent="0.25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17">
        <v>63.6</v>
      </c>
      <c r="O101" s="13">
        <v>40790</v>
      </c>
      <c r="P101" s="117" t="s">
        <v>24</v>
      </c>
      <c r="Q101" s="117" t="s">
        <v>360</v>
      </c>
      <c r="R101" s="10" t="s">
        <v>14</v>
      </c>
    </row>
    <row r="102" spans="1:19" x14ac:dyDescent="0.25">
      <c r="A102" s="9" t="s">
        <v>287</v>
      </c>
      <c r="B102" s="10" t="s">
        <v>63</v>
      </c>
      <c r="C102" s="13">
        <v>40704</v>
      </c>
      <c r="D102" s="9" t="s">
        <v>357</v>
      </c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18"/>
      <c r="P102" s="118"/>
      <c r="Q102" s="118"/>
      <c r="R102" s="10" t="s">
        <v>14</v>
      </c>
    </row>
    <row r="103" spans="1:19" x14ac:dyDescent="0.25">
      <c r="A103" s="9" t="s">
        <v>287</v>
      </c>
      <c r="B103" s="10" t="s">
        <v>284</v>
      </c>
      <c r="C103" s="13">
        <v>40704</v>
      </c>
      <c r="D103" s="9" t="s">
        <v>358</v>
      </c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19"/>
      <c r="P103" s="119"/>
      <c r="Q103" s="119"/>
      <c r="R103" s="10" t="s">
        <v>14</v>
      </c>
    </row>
    <row r="104" spans="1:19" x14ac:dyDescent="0.25">
      <c r="A104" s="9" t="s">
        <v>163</v>
      </c>
      <c r="B104" s="10" t="s">
        <v>33</v>
      </c>
      <c r="C104" s="13">
        <v>40725</v>
      </c>
      <c r="D104" s="9" t="s">
        <v>328</v>
      </c>
      <c r="E104" s="13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9" x14ac:dyDescent="0.25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9" ht="26.4" x14ac:dyDescent="0.25">
      <c r="A106" s="9" t="s">
        <v>363</v>
      </c>
      <c r="B106" s="10" t="s">
        <v>284</v>
      </c>
      <c r="C106" s="9" t="s">
        <v>366</v>
      </c>
      <c r="D106" s="9" t="s">
        <v>364</v>
      </c>
      <c r="G106" s="12">
        <v>565</v>
      </c>
      <c r="K106" s="12">
        <f>11.3+15.31</f>
        <v>26.61</v>
      </c>
      <c r="L106" s="12">
        <f>G106+K106</f>
        <v>591.61</v>
      </c>
      <c r="N106" s="117">
        <v>675.61</v>
      </c>
      <c r="O106" s="13">
        <v>40811</v>
      </c>
      <c r="P106" s="13" t="s">
        <v>385</v>
      </c>
      <c r="R106" s="10" t="s">
        <v>14</v>
      </c>
    </row>
    <row r="107" spans="1:19" x14ac:dyDescent="0.25">
      <c r="A107" s="9" t="s">
        <v>363</v>
      </c>
      <c r="B107" s="10" t="s">
        <v>284</v>
      </c>
      <c r="C107" s="10" t="s">
        <v>369</v>
      </c>
      <c r="D107" s="9" t="s">
        <v>364</v>
      </c>
      <c r="G107" s="12">
        <f>630-105</f>
        <v>525</v>
      </c>
      <c r="J107" s="12">
        <v>441</v>
      </c>
      <c r="L107" s="12">
        <f>G107+-J107+K107</f>
        <v>84</v>
      </c>
      <c r="N107" s="119"/>
      <c r="O107" s="13">
        <v>40811</v>
      </c>
      <c r="P107" s="13" t="s">
        <v>386</v>
      </c>
      <c r="R107" s="10" t="s">
        <v>14</v>
      </c>
    </row>
    <row r="108" spans="1:19" ht="26.4" x14ac:dyDescent="0.2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9" x14ac:dyDescent="0.25">
      <c r="A109" s="9" t="s">
        <v>388</v>
      </c>
      <c r="B109" s="10" t="s">
        <v>284</v>
      </c>
    </row>
    <row r="110" spans="1:19" x14ac:dyDescent="0.25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9" ht="26.4" x14ac:dyDescent="0.2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9" ht="26.4" x14ac:dyDescent="0.2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9" ht="53.4" thickBot="1" x14ac:dyDescent="0.3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9" x14ac:dyDescent="0.25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 t="shared" ref="L114:L118" si="1">G114-H114-J114</f>
        <v>15.5</v>
      </c>
      <c r="N114" s="128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9" x14ac:dyDescent="0.25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 t="shared" si="1"/>
        <v>23.380077369439078</v>
      </c>
      <c r="M115" s="38">
        <f>L114+L115</f>
        <v>38.880077369439078</v>
      </c>
      <c r="N115" s="129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9" x14ac:dyDescent="0.25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 t="shared" si="1"/>
        <v>32.170986460348161</v>
      </c>
      <c r="M116" s="38">
        <f>M115+L116</f>
        <v>71.051063829787239</v>
      </c>
      <c r="N116" s="129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9" ht="13.8" thickBot="1" x14ac:dyDescent="0.3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 t="shared" si="1"/>
        <v>41.148936170212778</v>
      </c>
      <c r="M117" s="38">
        <f>M116+L117</f>
        <v>112.20000000000002</v>
      </c>
      <c r="N117" s="130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9" ht="26.4" x14ac:dyDescent="0.25">
      <c r="A118" s="9" t="s">
        <v>163</v>
      </c>
      <c r="B118" s="10" t="s">
        <v>33</v>
      </c>
      <c r="C118" s="16" t="s">
        <v>415</v>
      </c>
      <c r="D118" s="9" t="s">
        <v>416</v>
      </c>
      <c r="E118" s="13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 t="shared" si="1"/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9" x14ac:dyDescent="0.25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9" x14ac:dyDescent="0.25">
      <c r="A120" s="89" t="s">
        <v>163</v>
      </c>
      <c r="B120" s="90" t="s">
        <v>33</v>
      </c>
      <c r="C120" s="91">
        <v>40889</v>
      </c>
      <c r="D120" s="89" t="s">
        <v>424</v>
      </c>
      <c r="E120" s="13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  <c r="S120" s="90"/>
    </row>
    <row r="121" spans="1:19" x14ac:dyDescent="0.25">
      <c r="A121" s="89" t="s">
        <v>163</v>
      </c>
      <c r="B121" s="90" t="s">
        <v>33</v>
      </c>
      <c r="C121" s="90" t="s">
        <v>423</v>
      </c>
      <c r="D121" s="89" t="s">
        <v>425</v>
      </c>
      <c r="E121" s="13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9" x14ac:dyDescent="0.25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9" x14ac:dyDescent="0.25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17">
        <v>69.53</v>
      </c>
    </row>
    <row r="124" spans="1:19" x14ac:dyDescent="0.25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18"/>
    </row>
    <row r="125" spans="1:19" x14ac:dyDescent="0.25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18"/>
    </row>
    <row r="126" spans="1:19" x14ac:dyDescent="0.25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18"/>
    </row>
    <row r="127" spans="1:19" x14ac:dyDescent="0.25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19"/>
    </row>
    <row r="128" spans="1:19" x14ac:dyDescent="0.25">
      <c r="A128" s="9" t="s">
        <v>163</v>
      </c>
      <c r="B128" s="10" t="s">
        <v>33</v>
      </c>
      <c r="C128" s="13">
        <v>41047</v>
      </c>
      <c r="D128" s="9" t="s">
        <v>328</v>
      </c>
      <c r="E128" s="13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20" x14ac:dyDescent="0.25">
      <c r="A129" s="9" t="s">
        <v>163</v>
      </c>
      <c r="B129" s="10" t="s">
        <v>33</v>
      </c>
      <c r="C129" s="13">
        <v>41131</v>
      </c>
      <c r="D129" s="9" t="s">
        <v>328</v>
      </c>
      <c r="E129" s="13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27">
        <v>223.89</v>
      </c>
      <c r="O129" s="116">
        <v>41274</v>
      </c>
      <c r="P129" s="13" t="s">
        <v>24</v>
      </c>
      <c r="Q129" s="63" t="s">
        <v>285</v>
      </c>
      <c r="R129" s="10" t="s">
        <v>14</v>
      </c>
    </row>
    <row r="130" spans="1:20" x14ac:dyDescent="0.25">
      <c r="A130" s="9" t="s">
        <v>163</v>
      </c>
      <c r="B130" s="10" t="s">
        <v>33</v>
      </c>
      <c r="C130" s="13">
        <v>41214</v>
      </c>
      <c r="D130" s="9" t="s">
        <v>429</v>
      </c>
      <c r="E130" s="13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27"/>
      <c r="O130" s="116"/>
      <c r="P130" s="13" t="s">
        <v>24</v>
      </c>
      <c r="Q130" s="63" t="s">
        <v>285</v>
      </c>
      <c r="R130" s="10" t="s">
        <v>14</v>
      </c>
    </row>
    <row r="131" spans="1:20" x14ac:dyDescent="0.25">
      <c r="A131" s="9" t="s">
        <v>163</v>
      </c>
      <c r="B131" s="10" t="s">
        <v>35</v>
      </c>
      <c r="C131" s="13">
        <v>41204</v>
      </c>
      <c r="D131" s="9" t="s">
        <v>340</v>
      </c>
      <c r="E131" s="13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20" x14ac:dyDescent="0.25">
      <c r="A132" s="9" t="s">
        <v>163</v>
      </c>
      <c r="B132" s="90" t="s">
        <v>35</v>
      </c>
      <c r="C132" s="13">
        <v>41323</v>
      </c>
      <c r="D132" s="89" t="s">
        <v>322</v>
      </c>
      <c r="E132" s="13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  <c r="S132" s="90"/>
    </row>
    <row r="133" spans="1:20" x14ac:dyDescent="0.25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  <c r="S133" s="90"/>
    </row>
    <row r="134" spans="1:20" x14ac:dyDescent="0.25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  <c r="S134" s="90"/>
    </row>
    <row r="135" spans="1:20" x14ac:dyDescent="0.25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  <c r="S135" s="90"/>
    </row>
    <row r="136" spans="1:20" x14ac:dyDescent="0.25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31">
        <v>403.58</v>
      </c>
      <c r="O136" s="13">
        <v>41608</v>
      </c>
      <c r="R136" s="90" t="s">
        <v>14</v>
      </c>
      <c r="S136" s="90"/>
      <c r="T136" s="9" t="s">
        <v>444</v>
      </c>
    </row>
    <row r="137" spans="1:20" x14ac:dyDescent="0.25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32"/>
      <c r="O137" s="13">
        <v>41608</v>
      </c>
      <c r="R137" s="90" t="s">
        <v>14</v>
      </c>
      <c r="S137" s="90"/>
      <c r="T137" s="10"/>
    </row>
    <row r="138" spans="1:20" x14ac:dyDescent="0.25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32"/>
      <c r="O138" s="13">
        <v>41608</v>
      </c>
      <c r="R138" s="90" t="s">
        <v>14</v>
      </c>
      <c r="S138" s="90"/>
    </row>
    <row r="139" spans="1:20" x14ac:dyDescent="0.25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32"/>
      <c r="R139" s="90" t="s">
        <v>14</v>
      </c>
      <c r="S139" s="90"/>
    </row>
    <row r="140" spans="1:20" x14ac:dyDescent="0.25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33"/>
      <c r="O140" s="13">
        <v>41608</v>
      </c>
      <c r="P140" s="91" t="s">
        <v>24</v>
      </c>
      <c r="Q140" s="92" t="s">
        <v>285</v>
      </c>
      <c r="R140" s="90" t="s">
        <v>14</v>
      </c>
      <c r="S140" s="90"/>
    </row>
    <row r="141" spans="1:20" ht="26.4" x14ac:dyDescent="0.25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20" ht="26.4" x14ac:dyDescent="0.25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26" t="s">
        <v>437</v>
      </c>
      <c r="Q142" s="126"/>
      <c r="R142" s="90" t="s">
        <v>14</v>
      </c>
      <c r="S142" s="90"/>
    </row>
    <row r="143" spans="1:20" x14ac:dyDescent="0.25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  <c r="S143" s="90"/>
    </row>
    <row r="144" spans="1:20" x14ac:dyDescent="0.25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9" x14ac:dyDescent="0.25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9" x14ac:dyDescent="0.25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  <c r="S146" s="90"/>
    </row>
    <row r="147" spans="1:19" x14ac:dyDescent="0.25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  <c r="S147" s="90"/>
    </row>
    <row r="148" spans="1:19" x14ac:dyDescent="0.25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  <c r="S148" s="90"/>
    </row>
    <row r="149" spans="1:19" ht="26.4" x14ac:dyDescent="0.25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  <c r="S149" s="90"/>
    </row>
    <row r="150" spans="1:19" x14ac:dyDescent="0.25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2">G150-I150-J150</f>
        <v>17.800000000000011</v>
      </c>
      <c r="R150" s="90" t="s">
        <v>14</v>
      </c>
      <c r="S150" s="90"/>
    </row>
    <row r="151" spans="1:19" x14ac:dyDescent="0.25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2"/>
        <v>62.900000000000006</v>
      </c>
      <c r="R151" s="90" t="s">
        <v>14</v>
      </c>
      <c r="S151" s="90"/>
    </row>
    <row r="152" spans="1:19" ht="26.4" x14ac:dyDescent="0.25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  <c r="S152" s="90"/>
    </row>
    <row r="153" spans="1:19" x14ac:dyDescent="0.25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2"/>
        <v>83.5</v>
      </c>
      <c r="R153" s="90" t="s">
        <v>14</v>
      </c>
      <c r="S153" s="90"/>
    </row>
    <row r="154" spans="1:19" x14ac:dyDescent="0.25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2"/>
        <v>18</v>
      </c>
      <c r="R154" s="90" t="s">
        <v>14</v>
      </c>
      <c r="S154" s="90"/>
    </row>
    <row r="155" spans="1:19" x14ac:dyDescent="0.25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2"/>
        <v>885.9</v>
      </c>
      <c r="M155" s="10"/>
      <c r="N155" s="10"/>
      <c r="O155" s="10"/>
      <c r="P155" s="10"/>
      <c r="Q155" s="10"/>
      <c r="R155" s="90" t="s">
        <v>14</v>
      </c>
      <c r="S155" s="90"/>
    </row>
    <row r="156" spans="1:19" x14ac:dyDescent="0.25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2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  <c r="S156" s="90"/>
    </row>
    <row r="157" spans="1:19" x14ac:dyDescent="0.25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  <c r="S157" s="54"/>
    </row>
    <row r="158" spans="1:19" x14ac:dyDescent="0.25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9" x14ac:dyDescent="0.25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9" x14ac:dyDescent="0.25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20" x14ac:dyDescent="0.25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20" x14ac:dyDescent="0.25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20" x14ac:dyDescent="0.25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20" x14ac:dyDescent="0.25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  <c r="S164" s="91">
        <v>42205</v>
      </c>
    </row>
    <row r="165" spans="1:20" x14ac:dyDescent="0.25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  <c r="S165" s="91">
        <v>42205</v>
      </c>
    </row>
    <row r="166" spans="1:20" x14ac:dyDescent="0.25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  <c r="S166" s="91">
        <v>42209</v>
      </c>
    </row>
    <row r="167" spans="1:20" ht="52.8" x14ac:dyDescent="0.25">
      <c r="A167" s="89" t="s">
        <v>163</v>
      </c>
      <c r="B167" s="90" t="s">
        <v>35</v>
      </c>
      <c r="C167" s="89" t="s">
        <v>460</v>
      </c>
      <c r="D167" s="89" t="s">
        <v>461</v>
      </c>
      <c r="E167" s="13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  <c r="S167" s="91">
        <v>42210</v>
      </c>
    </row>
    <row r="168" spans="1:20" ht="26.4" x14ac:dyDescent="0.25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  <c r="S168" s="91">
        <v>42300</v>
      </c>
    </row>
    <row r="169" spans="1:20" ht="52.8" x14ac:dyDescent="0.25">
      <c r="A169" s="9" t="s">
        <v>175</v>
      </c>
      <c r="B169" s="10" t="s">
        <v>465</v>
      </c>
      <c r="C169" s="10" t="s">
        <v>466</v>
      </c>
      <c r="D169" s="9" t="s">
        <v>467</v>
      </c>
      <c r="L169" s="12">
        <v>238.67</v>
      </c>
      <c r="N169" s="12">
        <v>240.96</v>
      </c>
      <c r="O169" s="13" t="s">
        <v>471</v>
      </c>
      <c r="P169" s="13" t="s">
        <v>510</v>
      </c>
      <c r="Q169" s="108" t="s">
        <v>492</v>
      </c>
      <c r="R169" s="10" t="s">
        <v>14</v>
      </c>
      <c r="S169" s="10" t="s">
        <v>512</v>
      </c>
    </row>
    <row r="170" spans="1:20" ht="39.6" x14ac:dyDescent="0.25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1">
        <v>42299</v>
      </c>
      <c r="T170" s="9" t="s">
        <v>480</v>
      </c>
    </row>
    <row r="171" spans="1:20" ht="26.4" x14ac:dyDescent="0.25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  <c r="S171" s="13">
        <v>42294</v>
      </c>
    </row>
    <row r="172" spans="1:20" x14ac:dyDescent="0.25">
      <c r="A172" s="9" t="s">
        <v>163</v>
      </c>
      <c r="B172" s="10" t="s">
        <v>35</v>
      </c>
      <c r="C172" s="106" t="s">
        <v>473</v>
      </c>
      <c r="E172" s="13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  <c r="S172" s="91">
        <v>42299</v>
      </c>
    </row>
    <row r="173" spans="1:20" x14ac:dyDescent="0.25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  <c r="S173" s="91">
        <v>42315</v>
      </c>
    </row>
    <row r="174" spans="1:20" ht="26.4" x14ac:dyDescent="0.25">
      <c r="A174" s="9" t="s">
        <v>477</v>
      </c>
      <c r="B174" s="10" t="s">
        <v>33</v>
      </c>
      <c r="C174" s="16" t="s">
        <v>499</v>
      </c>
      <c r="D174" s="9" t="s">
        <v>478</v>
      </c>
      <c r="E174" s="13">
        <v>42262</v>
      </c>
      <c r="F174" s="11">
        <v>40855</v>
      </c>
      <c r="G174" s="12">
        <f>220</f>
        <v>220</v>
      </c>
      <c r="H174" s="12">
        <f>32.38</f>
        <v>32.380000000000003</v>
      </c>
      <c r="J174" s="12">
        <f>168.86</f>
        <v>168.86</v>
      </c>
      <c r="L174" s="12">
        <f>18.76</f>
        <v>18.760000000000002</v>
      </c>
      <c r="N174" s="12">
        <v>18.760000000000002</v>
      </c>
      <c r="O174" s="13">
        <v>42292</v>
      </c>
      <c r="P174" s="13" t="s">
        <v>24</v>
      </c>
      <c r="Q174" s="63" t="s">
        <v>285</v>
      </c>
      <c r="R174" s="10" t="s">
        <v>14</v>
      </c>
      <c r="S174" s="91">
        <v>42299</v>
      </c>
    </row>
    <row r="175" spans="1:20" x14ac:dyDescent="0.25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  <c r="N175" s="12">
        <v>11.16</v>
      </c>
      <c r="O175" s="13">
        <v>42292</v>
      </c>
      <c r="P175" s="13" t="s">
        <v>24</v>
      </c>
      <c r="Q175" s="63" t="s">
        <v>285</v>
      </c>
      <c r="R175" s="10" t="s">
        <v>14</v>
      </c>
      <c r="S175" s="91">
        <v>42299</v>
      </c>
    </row>
    <row r="176" spans="1:20" ht="26.4" x14ac:dyDescent="0.25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  <c r="S176" s="91">
        <v>42306</v>
      </c>
    </row>
    <row r="177" spans="1:19" ht="26.4" x14ac:dyDescent="0.25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  <c r="S177" s="91">
        <v>42299</v>
      </c>
    </row>
    <row r="178" spans="1:19" ht="26.4" x14ac:dyDescent="0.25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  <c r="S178" s="91">
        <v>42299</v>
      </c>
    </row>
    <row r="179" spans="1:19" ht="39.6" x14ac:dyDescent="0.25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  <c r="S179" s="91">
        <v>42305</v>
      </c>
    </row>
    <row r="180" spans="1:19" x14ac:dyDescent="0.25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  <c r="S180" s="91">
        <v>42299</v>
      </c>
    </row>
    <row r="181" spans="1:19" ht="26.4" x14ac:dyDescent="0.25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25.24</v>
      </c>
      <c r="O181" s="13">
        <v>42297</v>
      </c>
      <c r="P181" s="13" t="s">
        <v>24</v>
      </c>
      <c r="Q181" s="63" t="s">
        <v>285</v>
      </c>
      <c r="R181" s="10" t="s">
        <v>498</v>
      </c>
      <c r="S181" s="13">
        <v>42302</v>
      </c>
    </row>
    <row r="182" spans="1:19" ht="26.4" x14ac:dyDescent="0.25">
      <c r="A182" s="9" t="s">
        <v>500</v>
      </c>
      <c r="B182" s="10" t="s">
        <v>33</v>
      </c>
      <c r="C182" s="13">
        <v>42256</v>
      </c>
      <c r="D182" s="9" t="s">
        <v>501</v>
      </c>
      <c r="E182" s="13">
        <v>42267</v>
      </c>
      <c r="F182" s="11" t="s">
        <v>502</v>
      </c>
      <c r="G182" s="12">
        <f>350+173</f>
        <v>523</v>
      </c>
      <c r="H182" s="12">
        <v>57.71</v>
      </c>
      <c r="J182" s="12">
        <v>418.77</v>
      </c>
      <c r="L182" s="12">
        <v>46.52</v>
      </c>
      <c r="N182" s="12">
        <v>46.52</v>
      </c>
      <c r="O182" s="13">
        <v>42299</v>
      </c>
      <c r="P182" s="13" t="s">
        <v>510</v>
      </c>
      <c r="Q182" s="63" t="s">
        <v>285</v>
      </c>
      <c r="R182" s="10" t="s">
        <v>14</v>
      </c>
      <c r="S182" s="13">
        <v>42302</v>
      </c>
    </row>
    <row r="183" spans="1:19" ht="26.4" x14ac:dyDescent="0.25">
      <c r="A183" s="9" t="s">
        <v>503</v>
      </c>
      <c r="B183" s="10" t="s">
        <v>33</v>
      </c>
      <c r="C183" s="13">
        <v>42062</v>
      </c>
      <c r="D183" s="9" t="s">
        <v>504</v>
      </c>
      <c r="E183" s="13">
        <v>42282</v>
      </c>
      <c r="G183" s="12">
        <v>460</v>
      </c>
      <c r="H183" s="12">
        <v>296.52</v>
      </c>
      <c r="J183" s="12" t="s">
        <v>80</v>
      </c>
      <c r="L183" s="12">
        <v>163.47999999999999</v>
      </c>
      <c r="N183" s="12">
        <v>163.47999999999999</v>
      </c>
      <c r="O183" s="13">
        <v>42299</v>
      </c>
      <c r="P183" s="13" t="s">
        <v>24</v>
      </c>
      <c r="Q183" s="63" t="s">
        <v>285</v>
      </c>
      <c r="R183" s="10" t="s">
        <v>14</v>
      </c>
      <c r="S183" s="13">
        <v>42308</v>
      </c>
    </row>
    <row r="184" spans="1:19" x14ac:dyDescent="0.25">
      <c r="A184" s="9" t="s">
        <v>477</v>
      </c>
      <c r="B184" s="10" t="s">
        <v>33</v>
      </c>
      <c r="C184" s="16">
        <v>42248</v>
      </c>
      <c r="D184" s="9" t="s">
        <v>505</v>
      </c>
      <c r="E184" s="13">
        <v>42292</v>
      </c>
      <c r="F184" s="11">
        <v>40855</v>
      </c>
      <c r="G184" s="12">
        <f>150</f>
        <v>150</v>
      </c>
      <c r="H184" s="12">
        <f>23.74</f>
        <v>23.74</v>
      </c>
      <c r="J184" s="12">
        <f>113.64</f>
        <v>113.64</v>
      </c>
      <c r="L184" s="12">
        <f>12.62</f>
        <v>12.62</v>
      </c>
      <c r="N184" s="12">
        <v>12.62</v>
      </c>
      <c r="O184" s="13">
        <v>42299</v>
      </c>
      <c r="P184" s="13" t="s">
        <v>24</v>
      </c>
      <c r="Q184" s="63" t="s">
        <v>285</v>
      </c>
      <c r="R184" s="10" t="s">
        <v>14</v>
      </c>
      <c r="S184" s="13">
        <v>42306</v>
      </c>
    </row>
    <row r="185" spans="1:19" ht="26.4" x14ac:dyDescent="0.25">
      <c r="A185" s="9" t="s">
        <v>506</v>
      </c>
      <c r="B185" s="10" t="s">
        <v>33</v>
      </c>
      <c r="C185" s="13">
        <v>42244</v>
      </c>
      <c r="D185" s="9" t="s">
        <v>507</v>
      </c>
      <c r="E185" s="13">
        <v>42275</v>
      </c>
      <c r="F185" s="11" t="s">
        <v>508</v>
      </c>
      <c r="G185" s="12">
        <f>733.92+88.06</f>
        <v>821.98</v>
      </c>
      <c r="J185" s="12">
        <f>660.53+79.26</f>
        <v>739.79</v>
      </c>
      <c r="L185" s="12">
        <v>82.19</v>
      </c>
      <c r="N185" s="12">
        <v>82.19</v>
      </c>
      <c r="O185" s="13">
        <v>42299</v>
      </c>
      <c r="P185" s="13" t="s">
        <v>24</v>
      </c>
      <c r="Q185" s="63" t="s">
        <v>285</v>
      </c>
      <c r="R185" s="10" t="s">
        <v>14</v>
      </c>
      <c r="S185" s="13">
        <v>42306</v>
      </c>
    </row>
    <row r="186" spans="1:19" ht="26.4" x14ac:dyDescent="0.25">
      <c r="A186" s="9" t="s">
        <v>506</v>
      </c>
      <c r="B186" s="10" t="s">
        <v>35</v>
      </c>
      <c r="C186" s="13">
        <v>42244</v>
      </c>
      <c r="D186" s="9" t="s">
        <v>507</v>
      </c>
      <c r="E186" s="13">
        <v>42275</v>
      </c>
      <c r="F186" s="11" t="s">
        <v>509</v>
      </c>
      <c r="G186" s="12">
        <f>733.92+88.06</f>
        <v>821.98</v>
      </c>
      <c r="J186" s="12">
        <f>660.53+79.26</f>
        <v>739.79</v>
      </c>
      <c r="L186" s="12">
        <v>82.19</v>
      </c>
      <c r="N186" s="12">
        <v>82.19</v>
      </c>
      <c r="O186" s="13">
        <v>42299</v>
      </c>
      <c r="P186" s="13" t="s">
        <v>24</v>
      </c>
      <c r="Q186" s="63" t="s">
        <v>285</v>
      </c>
      <c r="R186" s="10" t="s">
        <v>14</v>
      </c>
      <c r="S186" s="13">
        <v>42306</v>
      </c>
    </row>
    <row r="187" spans="1:19" ht="39.6" x14ac:dyDescent="0.25">
      <c r="A187" s="89" t="s">
        <v>489</v>
      </c>
      <c r="B187" s="90" t="s">
        <v>33</v>
      </c>
      <c r="C187" s="13">
        <v>42244</v>
      </c>
      <c r="D187" s="89" t="s">
        <v>490</v>
      </c>
      <c r="E187" s="13">
        <v>42292</v>
      </c>
      <c r="F187" s="95" t="s">
        <v>511</v>
      </c>
      <c r="G187" s="12">
        <v>380</v>
      </c>
      <c r="H187" s="12">
        <v>249.07</v>
      </c>
      <c r="J187" s="12">
        <v>117.84</v>
      </c>
      <c r="L187" s="12">
        <v>13.09</v>
      </c>
      <c r="N187" s="12">
        <v>13.09</v>
      </c>
      <c r="O187" s="13">
        <v>42301</v>
      </c>
      <c r="P187" s="91" t="s">
        <v>24</v>
      </c>
      <c r="Q187" s="92" t="s">
        <v>285</v>
      </c>
      <c r="R187" s="90" t="s">
        <v>14</v>
      </c>
      <c r="S187" s="91">
        <v>42313</v>
      </c>
    </row>
    <row r="188" spans="1:19" ht="26.4" x14ac:dyDescent="0.25">
      <c r="A188" s="9" t="s">
        <v>500</v>
      </c>
      <c r="B188" s="10" t="s">
        <v>33</v>
      </c>
      <c r="C188" s="10" t="s">
        <v>514</v>
      </c>
      <c r="D188" s="9" t="s">
        <v>515</v>
      </c>
      <c r="E188" s="13">
        <v>41216</v>
      </c>
      <c r="F188" s="11" t="s">
        <v>502</v>
      </c>
      <c r="G188" s="12">
        <f>89+167</f>
        <v>256</v>
      </c>
      <c r="H188" s="12">
        <f>42.88</f>
        <v>42.88</v>
      </c>
      <c r="J188" s="12">
        <f>46.12+150.3</f>
        <v>196.42000000000002</v>
      </c>
      <c r="L188" s="12">
        <f>G188-H188-J188</f>
        <v>16.699999999999989</v>
      </c>
      <c r="N188" s="12">
        <v>16.7</v>
      </c>
      <c r="O188" s="13">
        <v>42313</v>
      </c>
      <c r="P188" s="13" t="s">
        <v>24</v>
      </c>
      <c r="Q188" s="63" t="s">
        <v>285</v>
      </c>
      <c r="R188" s="10" t="s">
        <v>14</v>
      </c>
      <c r="S188" s="13">
        <v>42326</v>
      </c>
    </row>
    <row r="189" spans="1:19" ht="39.6" x14ac:dyDescent="0.25">
      <c r="A189" s="9" t="s">
        <v>389</v>
      </c>
      <c r="B189" s="10" t="s">
        <v>33</v>
      </c>
      <c r="C189" s="13">
        <v>42278</v>
      </c>
      <c r="D189" s="9" t="s">
        <v>516</v>
      </c>
      <c r="E189" s="13">
        <v>42320</v>
      </c>
      <c r="F189" s="11">
        <v>10004069067</v>
      </c>
      <c r="G189" s="12">
        <v>1263.05</v>
      </c>
      <c r="J189" s="12">
        <v>1136.75</v>
      </c>
      <c r="L189" s="12">
        <f>G189-J189</f>
        <v>126.29999999999995</v>
      </c>
      <c r="N189" s="12">
        <v>126.3</v>
      </c>
      <c r="O189" s="13">
        <v>42314</v>
      </c>
      <c r="P189" s="13" t="s">
        <v>24</v>
      </c>
      <c r="Q189" s="63" t="s">
        <v>285</v>
      </c>
      <c r="R189" s="10" t="s">
        <v>14</v>
      </c>
      <c r="S189" s="13">
        <v>42327</v>
      </c>
    </row>
    <row r="190" spans="1:19" x14ac:dyDescent="0.25">
      <c r="A190" s="9" t="s">
        <v>163</v>
      </c>
      <c r="B190" s="10" t="s">
        <v>33</v>
      </c>
      <c r="C190" s="13">
        <v>42249</v>
      </c>
      <c r="D190" s="9" t="s">
        <v>497</v>
      </c>
      <c r="E190" s="13">
        <v>42306</v>
      </c>
      <c r="F190" s="11">
        <v>26357</v>
      </c>
      <c r="G190" s="12">
        <v>262</v>
      </c>
      <c r="J190" s="12">
        <v>166.74</v>
      </c>
      <c r="L190" s="12">
        <v>18.52</v>
      </c>
      <c r="N190" s="12">
        <v>18.52</v>
      </c>
      <c r="O190" s="13">
        <v>42321</v>
      </c>
      <c r="P190" s="13" t="s">
        <v>24</v>
      </c>
      <c r="Q190" s="63" t="s">
        <v>285</v>
      </c>
      <c r="R190" s="10" t="s">
        <v>14</v>
      </c>
      <c r="S190" s="13">
        <v>42327</v>
      </c>
    </row>
    <row r="191" spans="1:19" x14ac:dyDescent="0.25">
      <c r="A191" s="9" t="s">
        <v>163</v>
      </c>
      <c r="B191" s="10" t="s">
        <v>35</v>
      </c>
      <c r="C191" s="10" t="s">
        <v>517</v>
      </c>
      <c r="E191" s="13">
        <v>42306</v>
      </c>
      <c r="F191" s="11">
        <v>27965</v>
      </c>
      <c r="G191" s="12">
        <v>774</v>
      </c>
      <c r="J191" s="12">
        <f>421+230</f>
        <v>651</v>
      </c>
      <c r="L191" s="12">
        <v>39.380000000000003</v>
      </c>
      <c r="N191" s="12">
        <v>39.380000000000003</v>
      </c>
      <c r="O191" s="13">
        <v>42321</v>
      </c>
      <c r="P191" s="13" t="s">
        <v>24</v>
      </c>
      <c r="Q191" s="63" t="s">
        <v>285</v>
      </c>
      <c r="R191" s="10" t="s">
        <v>14</v>
      </c>
      <c r="S191" s="13">
        <v>42327</v>
      </c>
    </row>
    <row r="192" spans="1:19" ht="52.8" x14ac:dyDescent="0.25">
      <c r="A192" s="89" t="s">
        <v>243</v>
      </c>
      <c r="B192" s="10" t="s">
        <v>33</v>
      </c>
      <c r="C192" s="13" t="s">
        <v>520</v>
      </c>
      <c r="D192" s="9" t="s">
        <v>521</v>
      </c>
      <c r="E192" s="13">
        <v>42318</v>
      </c>
      <c r="G192" s="12" t="s">
        <v>80</v>
      </c>
      <c r="L192" s="12">
        <v>34.53</v>
      </c>
      <c r="N192" s="12">
        <v>34.53</v>
      </c>
      <c r="O192" s="91">
        <v>42325</v>
      </c>
      <c r="P192" s="91" t="s">
        <v>522</v>
      </c>
      <c r="Q192" s="92" t="s">
        <v>285</v>
      </c>
      <c r="R192" s="90" t="s">
        <v>14</v>
      </c>
      <c r="S192" s="90" t="s">
        <v>523</v>
      </c>
    </row>
  </sheetData>
  <autoFilter ref="A5:T192"/>
  <mergeCells count="23">
    <mergeCell ref="P142:Q142"/>
    <mergeCell ref="O129:O130"/>
    <mergeCell ref="N129:N130"/>
    <mergeCell ref="N123:N127"/>
    <mergeCell ref="N114:N117"/>
    <mergeCell ref="N136:N140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93"/>
  <sheetViews>
    <sheetView workbookViewId="0">
      <pane xSplit="2" ySplit="4" topLeftCell="C70" activePane="bottomRight" state="frozen"/>
      <selection pane="topRight" activeCell="C1" sqref="C1"/>
      <selection pane="bottomLeft" activeCell="A5" sqref="A5"/>
      <selection pane="bottomRight" activeCell="J93" sqref="J93"/>
    </sheetView>
  </sheetViews>
  <sheetFormatPr defaultRowHeight="13.2" x14ac:dyDescent="0.25"/>
  <cols>
    <col min="1" max="1" width="15.6640625" customWidth="1"/>
    <col min="3" max="3" width="34.33203125" bestFit="1" customWidth="1"/>
    <col min="4" max="4" width="10.109375" bestFit="1" customWidth="1"/>
    <col min="5" max="5" width="4.5546875" customWidth="1"/>
    <col min="6" max="6" width="9.109375" style="36"/>
    <col min="7" max="7" width="16.44140625" bestFit="1" customWidth="1"/>
    <col min="8" max="8" width="10.109375" bestFit="1" customWidth="1"/>
    <col min="9" max="9" width="22.109375" bestFit="1" customWidth="1"/>
    <col min="10" max="10" width="10.5546875" bestFit="1" customWidth="1"/>
  </cols>
  <sheetData>
    <row r="4" spans="1:10" x14ac:dyDescent="0.25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5">
      <c r="H5">
        <v>526.97</v>
      </c>
    </row>
    <row r="6" spans="1:10" x14ac:dyDescent="0.25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5">
      <c r="A7" s="1"/>
      <c r="H7" s="3">
        <v>488.47</v>
      </c>
    </row>
    <row r="8" spans="1:10" x14ac:dyDescent="0.25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5">
      <c r="A9" s="1"/>
      <c r="H9" s="3"/>
    </row>
    <row r="10" spans="1:10" x14ac:dyDescent="0.25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5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5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5">
      <c r="A13" s="1">
        <v>39400</v>
      </c>
      <c r="H13">
        <v>481.4</v>
      </c>
    </row>
    <row r="14" spans="1:10" x14ac:dyDescent="0.25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5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5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5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5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5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5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5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5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5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5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5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5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5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5">
      <c r="H31">
        <v>980.87</v>
      </c>
    </row>
    <row r="32" spans="1:10" x14ac:dyDescent="0.25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5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5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5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5">
      <c r="G36" s="3">
        <f>H36-H35</f>
        <v>0.76999999999998181</v>
      </c>
      <c r="H36">
        <v>992.26</v>
      </c>
    </row>
    <row r="37" spans="1:18" x14ac:dyDescent="0.25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5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5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5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5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5">
      <c r="G42" s="10">
        <v>125</v>
      </c>
      <c r="H42" s="12">
        <f t="shared" si="1"/>
        <v>649.86000000000013</v>
      </c>
    </row>
    <row r="43" spans="1:18" s="10" customFormat="1" x14ac:dyDescent="0.25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5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5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5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5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5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5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5">
      <c r="A50" t="s">
        <v>211</v>
      </c>
      <c r="G50" s="50">
        <v>250.41</v>
      </c>
      <c r="H50" s="12">
        <f t="shared" si="2"/>
        <v>635</v>
      </c>
    </row>
    <row r="51" spans="1:9" x14ac:dyDescent="0.25">
      <c r="A51" t="s">
        <v>212</v>
      </c>
      <c r="G51" s="50">
        <v>250.77</v>
      </c>
      <c r="H51" s="12">
        <f t="shared" si="2"/>
        <v>885.77</v>
      </c>
    </row>
    <row r="52" spans="1:9" x14ac:dyDescent="0.25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5">
      <c r="A53" t="s">
        <v>213</v>
      </c>
      <c r="G53" s="50">
        <v>250.93</v>
      </c>
      <c r="H53" s="12">
        <f t="shared" si="2"/>
        <v>1116.29</v>
      </c>
    </row>
    <row r="54" spans="1:9" x14ac:dyDescent="0.25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5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5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5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5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5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5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5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5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5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5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14" x14ac:dyDescent="0.25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14" x14ac:dyDescent="0.25">
      <c r="A66" t="s">
        <v>264</v>
      </c>
      <c r="G66">
        <f>2*125</f>
        <v>250</v>
      </c>
      <c r="H66" s="12">
        <f t="shared" si="3"/>
        <v>1919.3399999999997</v>
      </c>
    </row>
    <row r="67" spans="1:14" x14ac:dyDescent="0.25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14" x14ac:dyDescent="0.25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14" ht="26.4" x14ac:dyDescent="0.25">
      <c r="B69">
        <v>143</v>
      </c>
      <c r="C69" s="9" t="s">
        <v>352</v>
      </c>
      <c r="D69" t="s">
        <v>35</v>
      </c>
      <c r="F69" s="36">
        <v>1300</v>
      </c>
    </row>
    <row r="70" spans="1:14" x14ac:dyDescent="0.25">
      <c r="C70" s="9"/>
    </row>
    <row r="71" spans="1:14" x14ac:dyDescent="0.25">
      <c r="A71" s="1">
        <v>40787</v>
      </c>
      <c r="H71">
        <v>339.25</v>
      </c>
    </row>
    <row r="72" spans="1:14" x14ac:dyDescent="0.25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14" x14ac:dyDescent="0.25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  <c r="L73" t="s">
        <v>420</v>
      </c>
    </row>
    <row r="74" spans="1:14" x14ac:dyDescent="0.25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  <c r="L74">
        <v>75</v>
      </c>
      <c r="M74">
        <f>L74*24</f>
        <v>1800</v>
      </c>
    </row>
    <row r="75" spans="1:14" x14ac:dyDescent="0.25">
      <c r="A75" s="1"/>
      <c r="L75">
        <f>M75/24</f>
        <v>100</v>
      </c>
      <c r="M75">
        <v>2400</v>
      </c>
      <c r="N75" s="88" t="s">
        <v>422</v>
      </c>
    </row>
    <row r="76" spans="1:14" x14ac:dyDescent="0.25">
      <c r="A76" s="1">
        <v>40847</v>
      </c>
      <c r="C76" s="75" t="s">
        <v>408</v>
      </c>
      <c r="H76">
        <v>569.73</v>
      </c>
      <c r="L76" s="54">
        <v>125</v>
      </c>
      <c r="M76" s="54">
        <f>L76*24</f>
        <v>3000</v>
      </c>
      <c r="N76" s="87" t="s">
        <v>421</v>
      </c>
    </row>
    <row r="77" spans="1:14" x14ac:dyDescent="0.25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  <c r="L77" s="10">
        <v>150</v>
      </c>
      <c r="M77" s="10">
        <f>L77*24</f>
        <v>3600</v>
      </c>
    </row>
    <row r="78" spans="1:14" x14ac:dyDescent="0.25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  <c r="L78" s="36">
        <v>175</v>
      </c>
      <c r="M78" s="10">
        <f>L78*24</f>
        <v>4200</v>
      </c>
    </row>
    <row r="79" spans="1:14" x14ac:dyDescent="0.25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  <c r="L79" s="36">
        <v>200</v>
      </c>
      <c r="M79" s="10">
        <f>L79*24</f>
        <v>4800</v>
      </c>
    </row>
    <row r="80" spans="1:14" x14ac:dyDescent="0.25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  <c r="L80" s="36">
        <f>M80/24</f>
        <v>208.33333333333334</v>
      </c>
      <c r="M80">
        <v>5000</v>
      </c>
    </row>
    <row r="81" spans="1:10" x14ac:dyDescent="0.25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10" x14ac:dyDescent="0.25">
      <c r="A82" s="85" t="s">
        <v>409</v>
      </c>
      <c r="C82" s="75"/>
      <c r="G82">
        <v>100.04</v>
      </c>
      <c r="H82" s="36">
        <f t="shared" si="4"/>
        <v>531.62</v>
      </c>
    </row>
    <row r="83" spans="1:10" x14ac:dyDescent="0.25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9" spans="1:10" x14ac:dyDescent="0.25">
      <c r="A89" s="1">
        <v>42302</v>
      </c>
      <c r="H89" s="109">
        <v>1627.17</v>
      </c>
    </row>
    <row r="90" spans="1:10" x14ac:dyDescent="0.25">
      <c r="C90" t="s">
        <v>513</v>
      </c>
      <c r="F90" s="36">
        <v>936.68</v>
      </c>
      <c r="H90" s="109">
        <f>H89-F90</f>
        <v>690.49000000000012</v>
      </c>
    </row>
    <row r="92" spans="1:10" x14ac:dyDescent="0.25">
      <c r="A92" s="1">
        <v>42321</v>
      </c>
      <c r="C92" t="s">
        <v>408</v>
      </c>
      <c r="H92" s="3">
        <v>1383.26</v>
      </c>
      <c r="J92">
        <f>700*12</f>
        <v>8400</v>
      </c>
    </row>
    <row r="93" spans="1:10" x14ac:dyDescent="0.25">
      <c r="C93" t="s">
        <v>519</v>
      </c>
      <c r="F93" s="36">
        <v>200.9</v>
      </c>
      <c r="H93" s="109">
        <f>H92-F93</f>
        <v>1182.3599999999999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27"/>
  <sheetViews>
    <sheetView workbookViewId="0">
      <selection activeCell="I29" sqref="I29"/>
    </sheetView>
  </sheetViews>
  <sheetFormatPr defaultRowHeight="13.2" x14ac:dyDescent="0.25"/>
  <cols>
    <col min="1" max="1" width="9.88671875" bestFit="1" customWidth="1"/>
    <col min="2" max="2" width="14" bestFit="1" customWidth="1"/>
    <col min="4" max="4" width="13.88671875" bestFit="1" customWidth="1"/>
    <col min="5" max="5" width="12.5546875" bestFit="1" customWidth="1"/>
    <col min="6" max="6" width="18" bestFit="1" customWidth="1"/>
    <col min="7" max="7" width="9.5546875" bestFit="1" customWidth="1"/>
    <col min="8" max="8" width="9.33203125" bestFit="1" customWidth="1"/>
    <col min="10" max="10" width="9" bestFit="1" customWidth="1"/>
  </cols>
  <sheetData>
    <row r="3" spans="1:11" x14ac:dyDescent="0.25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5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5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5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5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5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5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5">
      <c r="I10">
        <f t="shared" si="0"/>
        <v>0</v>
      </c>
      <c r="K10">
        <f t="shared" si="1"/>
        <v>-150</v>
      </c>
    </row>
    <row r="11" spans="1:11" x14ac:dyDescent="0.25">
      <c r="I11">
        <f t="shared" si="0"/>
        <v>0</v>
      </c>
      <c r="K11">
        <f t="shared" si="1"/>
        <v>-150</v>
      </c>
    </row>
    <row r="15" spans="1:11" x14ac:dyDescent="0.25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5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5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5">
      <c r="B19" t="s">
        <v>230</v>
      </c>
      <c r="C19" t="s">
        <v>231</v>
      </c>
      <c r="E19">
        <v>141.30000000000001</v>
      </c>
    </row>
    <row r="20" spans="1:12" x14ac:dyDescent="0.25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5">
      <c r="B21" t="s">
        <v>226</v>
      </c>
      <c r="C21" t="s">
        <v>217</v>
      </c>
      <c r="E21">
        <v>141.30000000000001</v>
      </c>
    </row>
    <row r="22" spans="1:12" x14ac:dyDescent="0.25">
      <c r="B22" t="s">
        <v>227</v>
      </c>
      <c r="C22" t="s">
        <v>217</v>
      </c>
      <c r="E22">
        <v>141.30000000000001</v>
      </c>
    </row>
    <row r="23" spans="1:12" x14ac:dyDescent="0.25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5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5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5">
      <c r="A26" t="s">
        <v>188</v>
      </c>
      <c r="B26" t="s">
        <v>220</v>
      </c>
      <c r="E26">
        <v>125.6</v>
      </c>
      <c r="L26" t="s">
        <v>229</v>
      </c>
    </row>
    <row r="27" spans="1:12" x14ac:dyDescent="0.25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3.2" x14ac:dyDescent="0.25"/>
  <cols>
    <col min="1" max="1" width="40.109375" customWidth="1"/>
    <col min="3" max="3" width="6" bestFit="1" customWidth="1"/>
    <col min="4" max="4" width="13.44140625" bestFit="1" customWidth="1"/>
    <col min="5" max="5" width="10.109375" bestFit="1" customWidth="1"/>
    <col min="7" max="7" width="26.6640625" bestFit="1" customWidth="1"/>
    <col min="8" max="8" width="14.33203125" bestFit="1" customWidth="1"/>
    <col min="9" max="9" width="5.33203125" customWidth="1"/>
    <col min="10" max="10" width="10" bestFit="1" customWidth="1"/>
    <col min="12" max="12" width="10.109375" bestFit="1" customWidth="1"/>
    <col min="13" max="13" width="6.88671875" bestFit="1" customWidth="1"/>
  </cols>
  <sheetData>
    <row r="1" spans="1:13" x14ac:dyDescent="0.25">
      <c r="A1" t="s">
        <v>90</v>
      </c>
    </row>
    <row r="3" spans="1:13" x14ac:dyDescent="0.25">
      <c r="A3" t="s">
        <v>91</v>
      </c>
      <c r="B3">
        <v>208.33</v>
      </c>
    </row>
    <row r="4" spans="1:13" x14ac:dyDescent="0.25">
      <c r="A4" t="s">
        <v>92</v>
      </c>
      <c r="B4">
        <v>5000</v>
      </c>
      <c r="J4">
        <f>J6*24</f>
        <v>4999.9920000000002</v>
      </c>
    </row>
    <row r="6" spans="1:13" x14ac:dyDescent="0.25">
      <c r="H6" t="s">
        <v>141</v>
      </c>
      <c r="J6">
        <v>208.333</v>
      </c>
    </row>
    <row r="7" spans="1:13" s="34" customFormat="1" ht="39.6" x14ac:dyDescent="0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5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5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5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5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5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5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5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5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5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5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5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5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5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5"/>
    <row r="22" spans="1:12" s="48" customFormat="1" x14ac:dyDescent="0.25">
      <c r="A22" s="48" t="s">
        <v>205</v>
      </c>
    </row>
    <row r="23" spans="1:12" x14ac:dyDescent="0.25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5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5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5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5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5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5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5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5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5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5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5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5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5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5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5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5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5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5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5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5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5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5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5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5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5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5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5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5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5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5">
      <c r="A54" s="75" t="s">
        <v>343</v>
      </c>
      <c r="B54">
        <v>1600</v>
      </c>
      <c r="D54">
        <v>1600</v>
      </c>
      <c r="E54" s="1">
        <v>40527</v>
      </c>
    </row>
    <row r="55" spans="1:13" x14ac:dyDescent="0.25">
      <c r="A55" s="75" t="s">
        <v>345</v>
      </c>
      <c r="B55">
        <v>381.5</v>
      </c>
      <c r="E55" s="1">
        <v>40527</v>
      </c>
    </row>
    <row r="56" spans="1:13" x14ac:dyDescent="0.25">
      <c r="A56" s="75" t="s">
        <v>344</v>
      </c>
      <c r="B56">
        <v>372</v>
      </c>
      <c r="E56" s="1">
        <v>40557</v>
      </c>
    </row>
    <row r="57" spans="1:13" x14ac:dyDescent="0.25">
      <c r="A57" s="75" t="s">
        <v>346</v>
      </c>
      <c r="B57">
        <v>336</v>
      </c>
      <c r="E57" s="1">
        <v>40557</v>
      </c>
    </row>
    <row r="58" spans="1:13" x14ac:dyDescent="0.25">
      <c r="A58" s="75" t="s">
        <v>347</v>
      </c>
      <c r="B58">
        <v>374.5</v>
      </c>
      <c r="E58" s="1">
        <v>40557</v>
      </c>
    </row>
    <row r="59" spans="1:13" x14ac:dyDescent="0.25">
      <c r="E59" s="1"/>
    </row>
    <row r="60" spans="1:13" x14ac:dyDescent="0.25">
      <c r="A60" s="75" t="s">
        <v>63</v>
      </c>
      <c r="B60">
        <f>SUM(B54:B58)/2+B53</f>
        <v>2468</v>
      </c>
    </row>
    <row r="61" spans="1:13" x14ac:dyDescent="0.25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E5"/>
  <sheetViews>
    <sheetView workbookViewId="0">
      <selection activeCell="A22" sqref="A22"/>
    </sheetView>
  </sheetViews>
  <sheetFormatPr defaultRowHeight="13.2" x14ac:dyDescent="0.25"/>
  <cols>
    <col min="2" max="2" width="10.109375" bestFit="1" customWidth="1"/>
    <col min="3" max="3" width="10.109375" customWidth="1"/>
    <col min="4" max="4" width="10.33203125" style="8" bestFit="1" customWidth="1"/>
  </cols>
  <sheetData>
    <row r="2" spans="1:5" x14ac:dyDescent="0.25">
      <c r="A2" t="s">
        <v>57</v>
      </c>
      <c r="B2" s="1">
        <v>39386</v>
      </c>
      <c r="C2" t="s">
        <v>60</v>
      </c>
      <c r="D2" s="8">
        <v>1972.65</v>
      </c>
    </row>
    <row r="3" spans="1:5" x14ac:dyDescent="0.2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2" sqref="B12"/>
    </sheetView>
  </sheetViews>
  <sheetFormatPr defaultColWidth="22.88671875" defaultRowHeight="13.2" x14ac:dyDescent="0.25"/>
  <cols>
    <col min="1" max="1" width="32.6640625" customWidth="1"/>
    <col min="2" max="2" width="11.33203125" bestFit="1" customWidth="1"/>
    <col min="3" max="4" width="10.44140625" bestFit="1" customWidth="1"/>
    <col min="5" max="5" width="9.5546875" bestFit="1" customWidth="1"/>
  </cols>
  <sheetData>
    <row r="1" spans="1:5" x14ac:dyDescent="0.25">
      <c r="A1" t="s">
        <v>372</v>
      </c>
    </row>
    <row r="7" spans="1:5" ht="31.2" x14ac:dyDescent="0.2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6" x14ac:dyDescent="0.25">
      <c r="A8" s="76" t="s">
        <v>376</v>
      </c>
      <c r="B8" s="77">
        <v>250</v>
      </c>
      <c r="C8" s="134" t="s">
        <v>383</v>
      </c>
      <c r="D8" s="76"/>
      <c r="E8" s="76"/>
    </row>
    <row r="9" spans="1:5" ht="15.6" x14ac:dyDescent="0.25">
      <c r="A9" s="78" t="s">
        <v>381</v>
      </c>
      <c r="B9" s="77">
        <f>105*3</f>
        <v>315</v>
      </c>
      <c r="C9" s="134"/>
      <c r="D9" s="76"/>
      <c r="E9" s="79"/>
    </row>
    <row r="10" spans="1:5" ht="15.6" x14ac:dyDescent="0.25">
      <c r="A10" s="76" t="s">
        <v>377</v>
      </c>
      <c r="B10" s="77">
        <v>55</v>
      </c>
      <c r="C10" s="76"/>
      <c r="D10" s="135">
        <v>-160</v>
      </c>
      <c r="E10" s="76"/>
    </row>
    <row r="11" spans="1:5" ht="15.6" x14ac:dyDescent="0.25">
      <c r="A11" s="76" t="s">
        <v>378</v>
      </c>
      <c r="B11" s="77">
        <v>105</v>
      </c>
      <c r="C11" s="135">
        <v>-441</v>
      </c>
      <c r="D11" s="135"/>
      <c r="E11" s="76"/>
    </row>
    <row r="12" spans="1:5" ht="15.6" x14ac:dyDescent="0.25">
      <c r="A12" s="76" t="s">
        <v>382</v>
      </c>
      <c r="B12" s="77">
        <f>105*5</f>
        <v>525</v>
      </c>
      <c r="C12" s="135"/>
      <c r="D12" s="76"/>
      <c r="E12" s="76"/>
    </row>
    <row r="13" spans="1:5" ht="15.6" x14ac:dyDescent="0.25">
      <c r="A13" s="80" t="s">
        <v>384</v>
      </c>
      <c r="B13" s="81">
        <v>11.3</v>
      </c>
      <c r="C13" s="82"/>
      <c r="D13" s="80"/>
      <c r="E13" s="80"/>
    </row>
    <row r="14" spans="1:5" ht="16.2" thickBot="1" x14ac:dyDescent="0.3">
      <c r="A14" s="80" t="s">
        <v>384</v>
      </c>
      <c r="B14" s="81">
        <v>15.31</v>
      </c>
      <c r="C14" s="82"/>
      <c r="D14" s="80"/>
      <c r="E14" s="80"/>
    </row>
    <row r="15" spans="1:5" ht="16.2" thickBot="1" x14ac:dyDescent="0.3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2007-11 medical bills</vt:lpstr>
      <vt:lpstr>HSA</vt:lpstr>
      <vt:lpstr>childcare</vt:lpstr>
      <vt:lpstr>DCAP</vt:lpstr>
      <vt:lpstr>2007 ShTermDis</vt:lpstr>
      <vt:lpstr>gary mackendrick</vt:lpstr>
      <vt:lpstr>'2007-11 medical bills'!Print_Area</vt:lpstr>
    </vt:vector>
  </TitlesOfParts>
  <Company>Intel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lastModifiedBy>Bailey Roberts, Roberta</cp:lastModifiedBy>
  <cp:lastPrinted>2008-01-04T19:23:50Z</cp:lastPrinted>
  <dcterms:created xsi:type="dcterms:W3CDTF">2007-11-15T19:36:44Z</dcterms:created>
  <dcterms:modified xsi:type="dcterms:W3CDTF">2015-11-19T18:06:24Z</dcterms:modified>
</cp:coreProperties>
</file>